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амелия\Desktop\фабрика\охват\уч год 23-24\меню\с 01.03.2024\"/>
    </mc:Choice>
  </mc:AlternateContent>
  <bookViews>
    <workbookView xWindow="0" yWindow="0" windowWidth="20490" windowHeight="7650" activeTab="4"/>
  </bookViews>
  <sheets>
    <sheet name="титул" sheetId="6" r:id="rId1"/>
    <sheet name="на выход" sheetId="1" r:id="rId2"/>
    <sheet name="сводки БЖУ" sheetId="2" r:id="rId3"/>
    <sheet name="сводки по продуктам" sheetId="5" r:id="rId4"/>
    <sheet name="библиография" sheetId="7" r:id="rId5"/>
    <sheet name="Лист1" sheetId="8" state="hidden" r:id="rId6"/>
  </sheets>
  <definedNames>
    <definedName name="_xlnm.Print_Area" localSheetId="1">'на выход'!$B$1:$P$298</definedName>
    <definedName name="_xlnm.Print_Area" localSheetId="0">титул!$A$201:$D$218</definedName>
  </definedNames>
  <calcPr calcId="162913"/>
</workbook>
</file>

<file path=xl/calcChain.xml><?xml version="1.0" encoding="utf-8"?>
<calcChain xmlns="http://schemas.openxmlformats.org/spreadsheetml/2006/main">
  <c r="D15" i="2" l="1"/>
  <c r="E15" i="2"/>
  <c r="F15" i="2"/>
  <c r="G15" i="2"/>
  <c r="H15" i="2"/>
  <c r="I15" i="2"/>
  <c r="J15" i="2"/>
  <c r="K15" i="2"/>
  <c r="L15" i="2"/>
  <c r="M15" i="2"/>
  <c r="N15" i="2"/>
  <c r="C15" i="2"/>
  <c r="F225" i="1"/>
  <c r="F229" i="1" s="1"/>
  <c r="F235" i="1" s="1"/>
  <c r="G225" i="1"/>
  <c r="G229" i="1" s="1"/>
  <c r="G235" i="1" s="1"/>
  <c r="H225" i="1"/>
  <c r="H229" i="1" s="1"/>
  <c r="H235" i="1" s="1"/>
  <c r="I225" i="1"/>
  <c r="I229" i="1" s="1"/>
  <c r="I235" i="1" s="1"/>
  <c r="J225" i="1"/>
  <c r="J229" i="1" s="1"/>
  <c r="J235" i="1" s="1"/>
  <c r="K225" i="1"/>
  <c r="K229" i="1" s="1"/>
  <c r="K235" i="1" s="1"/>
  <c r="L225" i="1"/>
  <c r="L229" i="1" s="1"/>
  <c r="L235" i="1" s="1"/>
  <c r="M225" i="1"/>
  <c r="M229" i="1" s="1"/>
  <c r="M235" i="1" s="1"/>
  <c r="N225" i="1"/>
  <c r="N229" i="1" s="1"/>
  <c r="N235" i="1" s="1"/>
  <c r="O225" i="1"/>
  <c r="O229" i="1" s="1"/>
  <c r="O235" i="1" s="1"/>
  <c r="P225" i="1"/>
  <c r="P229" i="1" s="1"/>
  <c r="P235" i="1" s="1"/>
  <c r="E225" i="1"/>
  <c r="E229" i="1" s="1"/>
  <c r="E235" i="1" s="1"/>
  <c r="J15" i="8" l="1"/>
  <c r="I15" i="8"/>
  <c r="I14" i="8"/>
  <c r="I13" i="8"/>
  <c r="H15" i="8"/>
  <c r="H14" i="8"/>
  <c r="H13" i="8"/>
  <c r="G15" i="8"/>
  <c r="G14" i="8"/>
  <c r="G13" i="8"/>
  <c r="G16" i="8" s="1"/>
  <c r="F15" i="8"/>
  <c r="F16" i="8" s="1"/>
  <c r="F14" i="8"/>
  <c r="F13" i="8"/>
  <c r="E15" i="8"/>
  <c r="E14" i="8"/>
  <c r="E13" i="8"/>
  <c r="D15" i="8"/>
  <c r="C15" i="8"/>
  <c r="D14" i="8"/>
  <c r="C14" i="8"/>
  <c r="D13" i="8"/>
  <c r="C13" i="8"/>
  <c r="J14" i="8"/>
  <c r="J13" i="8"/>
  <c r="H16" i="8" l="1"/>
  <c r="I16" i="8"/>
  <c r="J16" i="8"/>
  <c r="C16" i="8"/>
  <c r="E16" i="8"/>
  <c r="D16" i="8"/>
  <c r="H8" i="8" l="1"/>
  <c r="J7" i="8"/>
  <c r="I7" i="8"/>
  <c r="H7" i="8"/>
  <c r="G7" i="8"/>
  <c r="F7" i="8"/>
  <c r="E7" i="8"/>
  <c r="D7" i="8"/>
  <c r="C7" i="8"/>
  <c r="J6" i="8"/>
  <c r="I6" i="8"/>
  <c r="H6" i="8"/>
  <c r="G6" i="8"/>
  <c r="F6" i="8"/>
  <c r="E6" i="8"/>
  <c r="D6" i="8"/>
  <c r="C6" i="8"/>
  <c r="J5" i="8"/>
  <c r="J8" i="8" s="1"/>
  <c r="I5" i="8"/>
  <c r="I8" i="8" s="1"/>
  <c r="H5" i="8"/>
  <c r="G5" i="8"/>
  <c r="G8" i="8" s="1"/>
  <c r="F5" i="8"/>
  <c r="F8" i="8" s="1"/>
  <c r="E5" i="8"/>
  <c r="E8" i="8" s="1"/>
  <c r="D5" i="8"/>
  <c r="D8" i="8" s="1"/>
  <c r="C5" i="8"/>
  <c r="C8" i="8" s="1"/>
</calcChain>
</file>

<file path=xl/sharedStrings.xml><?xml version="1.0" encoding="utf-8"?>
<sst xmlns="http://schemas.openxmlformats.org/spreadsheetml/2006/main" count="1016" uniqueCount="360">
  <si>
    <t>№ рец.</t>
  </si>
  <si>
    <t>Наименование блюда</t>
  </si>
  <si>
    <t>Масса порции, г</t>
  </si>
  <si>
    <t>Пищевые вещества, (г)</t>
  </si>
  <si>
    <t>Энергетическая ценность, (ккал)</t>
  </si>
  <si>
    <t>Витамины, (мг)</t>
  </si>
  <si>
    <t>Минеральные вещества, (мг)</t>
  </si>
  <si>
    <t>Б</t>
  </si>
  <si>
    <t>Ж</t>
  </si>
  <si>
    <t>У</t>
  </si>
  <si>
    <t>С</t>
  </si>
  <si>
    <t>А</t>
  </si>
  <si>
    <t>Е</t>
  </si>
  <si>
    <t>Ca</t>
  </si>
  <si>
    <t>P</t>
  </si>
  <si>
    <t>Mg</t>
  </si>
  <si>
    <t>Fe</t>
  </si>
  <si>
    <t>Завтрак</t>
  </si>
  <si>
    <t>Итого</t>
  </si>
  <si>
    <t>Обед</t>
  </si>
  <si>
    <t>Хлеб пшеничный</t>
  </si>
  <si>
    <t>Хлеб ржано-пшеничный</t>
  </si>
  <si>
    <t>Полдник</t>
  </si>
  <si>
    <t>Итого за 1 день</t>
  </si>
  <si>
    <t>Батон пектиновый</t>
  </si>
  <si>
    <t>Итого за 2 день</t>
  </si>
  <si>
    <t>Чай с сахаром</t>
  </si>
  <si>
    <t>Итого за 3 день</t>
  </si>
  <si>
    <t>Итого за 4 день</t>
  </si>
  <si>
    <t>Итого за 5 день</t>
  </si>
  <si>
    <t>Итого за 6 день</t>
  </si>
  <si>
    <t>Итого за 7 день</t>
  </si>
  <si>
    <t>Итого за 8 день</t>
  </si>
  <si>
    <t>Итого за 9 день</t>
  </si>
  <si>
    <t>Итого за 10 день</t>
  </si>
  <si>
    <t>День недели</t>
  </si>
  <si>
    <t>Энергетическая ценность на 10 дней, (ккал)</t>
  </si>
  <si>
    <r>
      <t>В</t>
    </r>
    <r>
      <rPr>
        <vertAlign val="subscript"/>
        <sz val="12"/>
        <color theme="1"/>
        <rFont val="Times New Roman"/>
        <family val="1"/>
        <charset val="204"/>
      </rPr>
      <t>1</t>
    </r>
  </si>
  <si>
    <t>Всего за 10 дней</t>
  </si>
  <si>
    <t>Сводная таблица о потреблении  пищевых веществ и энергии обучающихся образовательных учреждений за 10 дней</t>
  </si>
  <si>
    <t xml:space="preserve">Энергетическая ценность </t>
  </si>
  <si>
    <t xml:space="preserve"> Ккал</t>
  </si>
  <si>
    <t>Нормы физиологических потребностей в энергии и пищевых веществах для детей 7-11 лет, (СанПиН 2.4.5.2409-08)</t>
  </si>
  <si>
    <t>46-54,5</t>
  </si>
  <si>
    <t>47-55</t>
  </si>
  <si>
    <t>201-235</t>
  </si>
  <si>
    <t>1410-1645</t>
  </si>
  <si>
    <t>Итого за весь период</t>
  </si>
  <si>
    <t>Среднее значение за период</t>
  </si>
  <si>
    <t>Компот из свежих плодов (яблок)</t>
  </si>
  <si>
    <t xml:space="preserve">Омлет натуральный </t>
  </si>
  <si>
    <t>Пюре картофельное</t>
  </si>
  <si>
    <t>Каша гречневая рассыпчатая</t>
  </si>
  <si>
    <t>Кисель ягодный</t>
  </si>
  <si>
    <t>Какао с молоком</t>
  </si>
  <si>
    <t>102 [4]</t>
  </si>
  <si>
    <t>Компот из фруктов и ягод с/м</t>
  </si>
  <si>
    <t>Компот из смеси сухофруктов</t>
  </si>
  <si>
    <t>ТТК 2.18</t>
  </si>
  <si>
    <t>416 [5]</t>
  </si>
  <si>
    <t>54-3г-2020 [2]</t>
  </si>
  <si>
    <t>339 [5]</t>
  </si>
  <si>
    <t>Среднесуточный набор пищевых продуктов за 10 дней</t>
  </si>
  <si>
    <t>к СанПиН2.3/2.4.3590-20</t>
  </si>
  <si>
    <t>№п/п</t>
  </si>
  <si>
    <t>Наименование продуктов</t>
  </si>
  <si>
    <t>Среднесуточные нормы</t>
  </si>
  <si>
    <t>Норма за 10 дней</t>
  </si>
  <si>
    <t>%</t>
  </si>
  <si>
    <t>Недостаток, г</t>
  </si>
  <si>
    <t>Избыток, г</t>
  </si>
  <si>
    <t xml:space="preserve">Хлеб </t>
  </si>
  <si>
    <t>-</t>
  </si>
  <si>
    <t>Мука пшеничная</t>
  </si>
  <si>
    <t>Крупы, бобовые</t>
  </si>
  <si>
    <t>Макаронные изделия</t>
  </si>
  <si>
    <t>Картофель</t>
  </si>
  <si>
    <t>Овощи свежие, зелень</t>
  </si>
  <si>
    <t>Фрукты (плоды) свежие</t>
  </si>
  <si>
    <t>Фрукты (плоды) сухие, шиповник, кисель</t>
  </si>
  <si>
    <t xml:space="preserve">Соки плодоовощные, напитки витаминизированные </t>
  </si>
  <si>
    <t>Мясо жилованное 1 кат. (нетто)</t>
  </si>
  <si>
    <t>Цыплята 1 кат. (нетто)</t>
  </si>
  <si>
    <t>Рыба-филе (нетто)</t>
  </si>
  <si>
    <t xml:space="preserve">Молоко </t>
  </si>
  <si>
    <t>Творог 9%</t>
  </si>
  <si>
    <t>Сыр</t>
  </si>
  <si>
    <t>Сметана 15%</t>
  </si>
  <si>
    <t>Масло сливочное</t>
  </si>
  <si>
    <t>Масло растительное</t>
  </si>
  <si>
    <t>Яйцо</t>
  </si>
  <si>
    <t>Сахар</t>
  </si>
  <si>
    <t>Кондитерские изделия</t>
  </si>
  <si>
    <t>Чай</t>
  </si>
  <si>
    <t>Дрожжи хлебопекарные</t>
  </si>
  <si>
    <t>Соль</t>
  </si>
  <si>
    <t>Получено фактически</t>
  </si>
  <si>
    <t>СОГЛАСОВАНО:</t>
  </si>
  <si>
    <t>УТВЕРЖДАЮ:</t>
  </si>
  <si>
    <t>Примерное десятидневное меню</t>
  </si>
  <si>
    <t xml:space="preserve">для муниципальных общеобразовательных учреждений </t>
  </si>
  <si>
    <t xml:space="preserve"> ___________________ Д.С. Семикопенко </t>
  </si>
  <si>
    <t>Среднесуточная норма 60% (завтрак, обед, полдник)</t>
  </si>
  <si>
    <t>Среднее значение по группе:</t>
  </si>
  <si>
    <t>378 [5]</t>
  </si>
  <si>
    <t>ТТК 2.3</t>
  </si>
  <si>
    <t>ТТК 2.1</t>
  </si>
  <si>
    <t>Библиография</t>
  </si>
  <si>
    <t>1.Сборник рецептур блюд и кулинарных изделий: Для предприятий общественного питания /  Авт.-сост.: А. И. Здобнов, В. А. Цыганенко, М. И. Пересичный. – К. : Арий, М.: Лада, 2008. – 688 с.</t>
  </si>
  <si>
    <t>2. Сборник рецептур блюд и типовых меню для организации питания детей школьного возраста / ред. совет: ФБУН «Новосибирский НИИ гигиены» Роспотребнадзора (И.И. Новикова и др.) и др., 2021. – 289 с.</t>
  </si>
  <si>
    <t>3. Сборник рецептур блюд и типовых меню для организации питания обучающихся 1-4 классов общеобразовательных организаций / ред. совет: ФБУН «Новосибирский НИИ гигиены» Роспотребнадзора (И.И. Новикова и др.) и др., 2021. – 192 с.</t>
  </si>
  <si>
    <t>4.Сборник технических нормативов – Сборник рецептур на продукцию для обучающихся во всех образовательных учреждениях / Под ред. М.П. Могильного и В.А. Тутельяна. – М.: ДеЛи плюс, 2017. – 544 с.</t>
  </si>
  <si>
    <t>5.Сборник технических нормативов – Сборник рецептур на продукцию для питания детей в дошкольных образовательных организациях / Под ред. М.П. Могильного и  В.А.Тутельяна.- М.: ДеЛи  плюс , 2015 .-640 с.</t>
  </si>
  <si>
    <t>6. Справочник «Химический состав российских пищевых продуктов»/ Под ред. И. М. Скурихина, В. А. Тутельяна. – М. : ДеЛи принт, 2002. – 236 с.</t>
  </si>
  <si>
    <t>__________________________________________________________________________________________________</t>
  </si>
  <si>
    <t>Пояснение</t>
  </si>
  <si>
    <t>Запеканка из творога с повидлом</t>
  </si>
  <si>
    <t>Солянка "Школьная"</t>
  </si>
  <si>
    <t>200 /15/7</t>
  </si>
  <si>
    <t>200 /15</t>
  </si>
  <si>
    <t>Директор  ООО «Фабрика Социального питания»</t>
  </si>
  <si>
    <t>г. Белгорода для возраста обучающихся 7-11 лет</t>
  </si>
  <si>
    <t>"______"________________________2022</t>
  </si>
  <si>
    <t>"______"______________________2022</t>
  </si>
  <si>
    <t xml:space="preserve">для муниципального бюджетного общеобразовательного учреждения </t>
  </si>
  <si>
    <t xml:space="preserve">"Средняя общеобразовательная школа №49 </t>
  </si>
  <si>
    <t xml:space="preserve">с углубленным изучением отдельных предметов" </t>
  </si>
  <si>
    <t>Директор МБОУ СОШ №3 г.Шебекино</t>
  </si>
  <si>
    <t>_____________________ Д.В. Груздев</t>
  </si>
  <si>
    <t>г. Шебекино для возраста обучающихся 7-11 лет</t>
  </si>
  <si>
    <t xml:space="preserve">"Средняя общеобразовательная школа №3" </t>
  </si>
  <si>
    <t>101 [4]</t>
  </si>
  <si>
    <t>Суп картофельный с мясными фрикадельками</t>
  </si>
  <si>
    <t>Директор МБОУ СОШ №13</t>
  </si>
  <si>
    <t>"Средняя общеобразовательная школа №13"</t>
  </si>
  <si>
    <t>_____________________ Э.Ю. Дегтярева</t>
  </si>
  <si>
    <t>Масло сливочное (порциями)</t>
  </si>
  <si>
    <t xml:space="preserve">жиры </t>
  </si>
  <si>
    <t>углеводы</t>
  </si>
  <si>
    <t>калорийность</t>
  </si>
  <si>
    <t>завтрак</t>
  </si>
  <si>
    <t>обед</t>
  </si>
  <si>
    <t>полдник</t>
  </si>
  <si>
    <t>20-25%</t>
  </si>
  <si>
    <t>мин</t>
  </si>
  <si>
    <t>макс</t>
  </si>
  <si>
    <t>30-35 %</t>
  </si>
  <si>
    <t>10-15 %</t>
  </si>
  <si>
    <t>Итого за день</t>
  </si>
  <si>
    <t>60-75%</t>
  </si>
  <si>
    <t xml:space="preserve">белки </t>
  </si>
  <si>
    <t>7-11 лет</t>
  </si>
  <si>
    <t>с 12 лет</t>
  </si>
  <si>
    <t>В примерном десятидневном меню для муниципальных общеобразовательных учреждений Шебекинского городского округа для возраста обучающихся 7-11 лет приведена сводная таблица о потреблении пищевых веществ и энергии за 10 дней. При сравнении норм потребности в пищевых веществах, энергии, указанных в приложении 10 (таблица 3) к СанПиН 2.3/2.4.3590-20, можно увидеть, что при осуществлении двух или трех разового питания (60-75% от суточной потребности) данные требования выполняются.</t>
  </si>
  <si>
    <t>Потребности в пищевых веществахи и энергии согласно сводной таблице к примерному меню  для возраста 7-11 лет</t>
  </si>
  <si>
    <t>Потребности в пищевых веществахи и энергии согласно СанПиН 2.3/2.4.3590-20 для возраста 7-11 лет</t>
  </si>
  <si>
    <t>Потребности в пищевых веществахи и энергии согласно СанПиН  2.3/2.4.3590-20 для возраста с 12 лет</t>
  </si>
  <si>
    <t>Согласовано:</t>
  </si>
  <si>
    <t>Руководитель управления образования администрации Яковлевского городского округа</t>
  </si>
  <si>
    <t xml:space="preserve">_____________________ Т.А.Золоторева </t>
  </si>
  <si>
    <t xml:space="preserve"> для возраста обучающихся 7-11 лет</t>
  </si>
  <si>
    <t xml:space="preserve">Яковлевского городского  округа </t>
  </si>
  <si>
    <t>Макаронные изделия отварные</t>
  </si>
  <si>
    <t>Каша рисовая рассыпчатая</t>
  </si>
  <si>
    <t>200 /10</t>
  </si>
  <si>
    <r>
      <t>День:</t>
    </r>
    <r>
      <rPr>
        <sz val="12"/>
        <color theme="1"/>
        <rFont val="Times New Roman"/>
        <family val="1"/>
        <charset val="204"/>
      </rPr>
      <t xml:space="preserve"> первый</t>
    </r>
  </si>
  <si>
    <r>
      <t>Неделя:</t>
    </r>
    <r>
      <rPr>
        <sz val="12"/>
        <color theme="1"/>
        <rFont val="Times New Roman"/>
        <family val="1"/>
        <charset val="204"/>
      </rPr>
      <t xml:space="preserve"> первая</t>
    </r>
  </si>
  <si>
    <r>
      <t>В</t>
    </r>
    <r>
      <rPr>
        <b/>
        <vertAlign val="subscript"/>
        <sz val="12"/>
        <rFont val="Times New Roman"/>
        <family val="1"/>
        <charset val="204"/>
      </rPr>
      <t>1</t>
    </r>
  </si>
  <si>
    <r>
      <t xml:space="preserve">День: </t>
    </r>
    <r>
      <rPr>
        <sz val="12"/>
        <color theme="1"/>
        <rFont val="Times New Roman"/>
        <family val="1"/>
        <charset val="204"/>
      </rPr>
      <t>второй</t>
    </r>
  </si>
  <si>
    <r>
      <t>День:</t>
    </r>
    <r>
      <rPr>
        <sz val="12"/>
        <color theme="1"/>
        <rFont val="Times New Roman"/>
        <family val="1"/>
        <charset val="204"/>
      </rPr>
      <t xml:space="preserve"> третий</t>
    </r>
  </si>
  <si>
    <r>
      <t>День:</t>
    </r>
    <r>
      <rPr>
        <sz val="12"/>
        <color theme="1"/>
        <rFont val="Times New Roman"/>
        <family val="1"/>
        <charset val="204"/>
      </rPr>
      <t xml:space="preserve"> четвертый</t>
    </r>
  </si>
  <si>
    <r>
      <t>День:</t>
    </r>
    <r>
      <rPr>
        <sz val="12"/>
        <color theme="1"/>
        <rFont val="Times New Roman"/>
        <family val="1"/>
        <charset val="204"/>
      </rPr>
      <t xml:space="preserve"> пятый</t>
    </r>
  </si>
  <si>
    <r>
      <t>День:</t>
    </r>
    <r>
      <rPr>
        <sz val="12"/>
        <color theme="1"/>
        <rFont val="Times New Roman"/>
        <family val="1"/>
        <charset val="204"/>
      </rPr>
      <t xml:space="preserve"> шестой</t>
    </r>
  </si>
  <si>
    <r>
      <t>Неделя:</t>
    </r>
    <r>
      <rPr>
        <sz val="12"/>
        <color theme="1"/>
        <rFont val="Times New Roman"/>
        <family val="1"/>
        <charset val="204"/>
      </rPr>
      <t xml:space="preserve"> вторая</t>
    </r>
  </si>
  <si>
    <r>
      <t>День:</t>
    </r>
    <r>
      <rPr>
        <sz val="12"/>
        <color theme="1"/>
        <rFont val="Times New Roman"/>
        <family val="1"/>
        <charset val="204"/>
      </rPr>
      <t xml:space="preserve"> седьмой</t>
    </r>
  </si>
  <si>
    <r>
      <t>День:</t>
    </r>
    <r>
      <rPr>
        <sz val="12"/>
        <color theme="1"/>
        <rFont val="Times New Roman"/>
        <family val="1"/>
        <charset val="204"/>
      </rPr>
      <t xml:space="preserve"> восьмой</t>
    </r>
  </si>
  <si>
    <r>
      <t>День:</t>
    </r>
    <r>
      <rPr>
        <sz val="12"/>
        <color theme="1"/>
        <rFont val="Times New Roman"/>
        <family val="1"/>
        <charset val="204"/>
      </rPr>
      <t xml:space="preserve"> девятый</t>
    </r>
  </si>
  <si>
    <r>
      <t>День:</t>
    </r>
    <r>
      <rPr>
        <sz val="12"/>
        <color theme="1"/>
        <rFont val="Times New Roman"/>
        <family val="1"/>
        <charset val="204"/>
      </rPr>
      <t xml:space="preserve"> десятый</t>
    </r>
  </si>
  <si>
    <t>Директор</t>
  </si>
  <si>
    <t xml:space="preserve">_____________________  </t>
  </si>
  <si>
    <t>ТТК 3.7</t>
  </si>
  <si>
    <t>Суп картофельный с рисовой крупой</t>
  </si>
  <si>
    <t>Каша перловая  рассыпчатая</t>
  </si>
  <si>
    <t>ТТК 7.9</t>
  </si>
  <si>
    <t>ТТК 2.19</t>
  </si>
  <si>
    <t>ТТК 7.7</t>
  </si>
  <si>
    <t>Чай с сахаром и лимоном</t>
  </si>
  <si>
    <t>Борщ с капустой и картофелем со сметаной</t>
  </si>
  <si>
    <t>сметана</t>
  </si>
  <si>
    <t>ТТК 5.35</t>
  </si>
  <si>
    <t>Оладьи с повидлом</t>
  </si>
  <si>
    <t>ТТК 7.3</t>
  </si>
  <si>
    <t>Суфле куриное, запеченое со сметаной</t>
  </si>
  <si>
    <t>ТТК 7.8</t>
  </si>
  <si>
    <t>102[4]</t>
  </si>
  <si>
    <t>ТТК 2.4</t>
  </si>
  <si>
    <t>Масло шоколадное (порциями)</t>
  </si>
  <si>
    <t>ТТК 4.4</t>
  </si>
  <si>
    <t>ТТК 3.32</t>
  </si>
  <si>
    <t>Плов из свинины</t>
  </si>
  <si>
    <t>ТТК 6.7</t>
  </si>
  <si>
    <t>Суп лапша по-домашнему</t>
  </si>
  <si>
    <t>ТТК 4.11</t>
  </si>
  <si>
    <t>ТТК 4.9</t>
  </si>
  <si>
    <t>Щи из свежей капусты и картофелем со сметаной</t>
  </si>
  <si>
    <t xml:space="preserve">Щи </t>
  </si>
  <si>
    <t>Фиш -кейк(минтай)</t>
  </si>
  <si>
    <t>ТТК 5.41</t>
  </si>
  <si>
    <t>339[5]</t>
  </si>
  <si>
    <t>432[5]</t>
  </si>
  <si>
    <t>378 [1]</t>
  </si>
  <si>
    <t>265[4]</t>
  </si>
  <si>
    <t>181[4]</t>
  </si>
  <si>
    <t>223[4]</t>
  </si>
  <si>
    <t>ТТК 3.12</t>
  </si>
  <si>
    <t>88[5]</t>
  </si>
  <si>
    <t xml:space="preserve">Сдобное булочное изделие пром. производства </t>
  </si>
  <si>
    <t>54-1о-2020 [2]</t>
  </si>
  <si>
    <t>Конд. изделие пром. Производства</t>
  </si>
  <si>
    <t>Фрукты (порц.)</t>
  </si>
  <si>
    <t>Вареники отварные с картофелем из п/ф со сметаной</t>
  </si>
  <si>
    <t>ТТК 5.24</t>
  </si>
  <si>
    <t>14[4]</t>
  </si>
  <si>
    <t>Блинчики с начинкой из п/ф</t>
  </si>
  <si>
    <t>ТТК 2.20</t>
  </si>
  <si>
    <t>Огурец солёный</t>
  </si>
  <si>
    <t>Сыр (порциями)</t>
  </si>
  <si>
    <t>7[4]</t>
  </si>
  <si>
    <t>ТТК 3.34</t>
  </si>
  <si>
    <t>182[4]</t>
  </si>
  <si>
    <t>159[4]</t>
  </si>
  <si>
    <t>Сэндвич Школьный (с соленым огурцом)</t>
  </si>
  <si>
    <t>Молоко</t>
  </si>
  <si>
    <t>Шебекинского городского округа</t>
  </si>
  <si>
    <t>Руководитель управления образования  г. Белгорода</t>
  </si>
  <si>
    <t xml:space="preserve">_____________________ И.А. Гричаникова </t>
  </si>
  <si>
    <t>г. Белгорода</t>
  </si>
  <si>
    <t>Директор МБОУ СОШ №3 г. Шебекино</t>
  </si>
  <si>
    <t xml:space="preserve">для муниципального общеобразовательного учреждения </t>
  </si>
  <si>
    <t>" Средняя общеобразовательная школа №3"</t>
  </si>
  <si>
    <t>Директор ООО«Фабрика Социального питания 1»</t>
  </si>
  <si>
    <t>Макароны отварные  с сыром</t>
  </si>
  <si>
    <t>Суп картофельный с горохом и сухариками</t>
  </si>
  <si>
    <t>Салат из свеклы с сыром</t>
  </si>
  <si>
    <t>Спагетти  с мясным соусом</t>
  </si>
  <si>
    <t>Каша жидкая молочная рисовая с маслом сливочным</t>
  </si>
  <si>
    <t>ТТК 3.20</t>
  </si>
  <si>
    <t>Салат из запеченой свеклы</t>
  </si>
  <si>
    <t>Салат из красной консервированной фасоли</t>
  </si>
  <si>
    <t xml:space="preserve">Йогурт  </t>
  </si>
  <si>
    <t>Салат из соленых огурцов с луком</t>
  </si>
  <si>
    <t xml:space="preserve">Примерное десятидневное </t>
  </si>
  <si>
    <t xml:space="preserve">_____________________ Т.А.Золотарева </t>
  </si>
  <si>
    <t xml:space="preserve"> для возраста обучающихся с 12 лет и старше</t>
  </si>
  <si>
    <t>Икра овощная (кабачковая)</t>
  </si>
  <si>
    <t>Шницель куриный</t>
  </si>
  <si>
    <t>ТТК 5.47</t>
  </si>
  <si>
    <t>Каша жидкая молочная из манной крупы с маслом сливочным</t>
  </si>
  <si>
    <t>200/ 15</t>
  </si>
  <si>
    <t>Каша «Дружба»</t>
  </si>
  <si>
    <t>Каша «Дружба» с маслом и с сахаром</t>
  </si>
  <si>
    <t>200/ 10</t>
  </si>
  <si>
    <t xml:space="preserve">Котлеты «Нежные» </t>
  </si>
  <si>
    <t>ТТК  5.17</t>
  </si>
  <si>
    <t>Полуфабрикат "Соус сметанный"</t>
  </si>
  <si>
    <t>Сэндвич Школьный</t>
  </si>
  <si>
    <t>Мясной соус</t>
  </si>
  <si>
    <t>Макароны отварные</t>
  </si>
  <si>
    <t>ТТК 5.37</t>
  </si>
  <si>
    <t>ТТК 3.3</t>
  </si>
  <si>
    <t>ТТК 7.14</t>
  </si>
  <si>
    <t>82[4]</t>
  </si>
  <si>
    <t>ТТК 5.51</t>
  </si>
  <si>
    <t>ТТК 4.3</t>
  </si>
  <si>
    <t>ТТК 1.1</t>
  </si>
  <si>
    <t>ТТК 8.1</t>
  </si>
  <si>
    <t>24[4]</t>
  </si>
  <si>
    <t>20 [5]</t>
  </si>
  <si>
    <t>ТТК 7.16</t>
  </si>
  <si>
    <t>32[5]</t>
  </si>
  <si>
    <t>Конд. изделие пром. производства</t>
  </si>
  <si>
    <t>Каша  гречневая рассыпчатая</t>
  </si>
  <si>
    <t>Драники картофельные со сметаной</t>
  </si>
  <si>
    <t>Рыба, тушеная с овощами (минтай)</t>
  </si>
  <si>
    <t>Омлет паровой с мясом</t>
  </si>
  <si>
    <t>ТТК 6.6</t>
  </si>
  <si>
    <t>Картофель, тушеный с овощами</t>
  </si>
  <si>
    <t>Оладьи со сметаным соусом</t>
  </si>
  <si>
    <t xml:space="preserve">Оладьи </t>
  </si>
  <si>
    <t xml:space="preserve">Гуляш </t>
  </si>
  <si>
    <t>1шт./ (40)</t>
  </si>
  <si>
    <t>* При приготовлении блюд используются овощи и фрукты урожая 2023-2024гг. После 1  марта допускается использовать только после термической обработки.</t>
  </si>
  <si>
    <t>"______"______________________2023</t>
  </si>
  <si>
    <t>Генеральный директор  ООО «Фабрика Социального питания»</t>
  </si>
  <si>
    <t>2023-2024</t>
  </si>
  <si>
    <t xml:space="preserve"> г. Шебекино </t>
  </si>
  <si>
    <t>Генеральный директор  ООО «Фабрика Социального питания 1»</t>
  </si>
  <si>
    <t>Генеральный директор  ООО «Фабрика Социального питания »</t>
  </si>
  <si>
    <t>Руководитель управления образования администрации Шебекинского городского округа</t>
  </si>
  <si>
    <t>_____________________Л.Ю. Карницкая</t>
  </si>
  <si>
    <t xml:space="preserve"> для возраста обучающихся с 7-11 лет</t>
  </si>
  <si>
    <t>Генеральный директор  ООО «Фабрика Социального питания 1 »</t>
  </si>
  <si>
    <t>Директор ОГАПОУ "Дмитриевский аграрный  коллежд"</t>
  </si>
  <si>
    <t>(структурное подразделение"Школа")</t>
  </si>
  <si>
    <t>_____________________  Н.М.  Овчинникова</t>
  </si>
  <si>
    <t xml:space="preserve">для областного государственного автономного  </t>
  </si>
  <si>
    <t xml:space="preserve">профессионального образовательного учреждения </t>
  </si>
  <si>
    <t>"Дмитриевский аграрный колледж"</t>
  </si>
  <si>
    <t>структурное подразделение "Школа"</t>
  </si>
  <si>
    <t>ТТК 5.17</t>
  </si>
  <si>
    <t xml:space="preserve">Котлеты "Нежные" </t>
  </si>
  <si>
    <t>260 [1]</t>
  </si>
  <si>
    <t>ТТК 5.53</t>
  </si>
  <si>
    <t>Пудинг мясной</t>
  </si>
  <si>
    <t>ТТК 5.18</t>
  </si>
  <si>
    <t>Котлеты особые</t>
  </si>
  <si>
    <t>ТТК 5.23</t>
  </si>
  <si>
    <t>Масса творожная</t>
  </si>
  <si>
    <t>Буженина из свинины(порциями)/</t>
  </si>
  <si>
    <t>Вареники с картофелем п/ф со сливочным маслом</t>
  </si>
  <si>
    <t>200/10</t>
  </si>
  <si>
    <t>ТТК 5.27</t>
  </si>
  <si>
    <t>Пельмени отварные с маслом сливочным</t>
  </si>
  <si>
    <t>Свекольник со сметаной</t>
  </si>
  <si>
    <t>"______"______________________2024</t>
  </si>
  <si>
    <t>2024 г.</t>
  </si>
  <si>
    <t xml:space="preserve"> для возраста обучающихся с 7 до 11 лет</t>
  </si>
  <si>
    <t>Белгородского района</t>
  </si>
  <si>
    <t>Примерное десятидневное вариативное меню</t>
  </si>
  <si>
    <t>250/10</t>
  </si>
  <si>
    <t>200/5</t>
  </si>
  <si>
    <t>250/15</t>
  </si>
  <si>
    <t>250/ 10</t>
  </si>
  <si>
    <t>100/180</t>
  </si>
  <si>
    <t>280/5</t>
  </si>
  <si>
    <t>200 /5</t>
  </si>
  <si>
    <t>250/ 15</t>
  </si>
  <si>
    <t>200 /5/5</t>
  </si>
  <si>
    <t>250/ 20</t>
  </si>
  <si>
    <r>
      <t>Возрастная категория:</t>
    </r>
    <r>
      <rPr>
        <sz val="12"/>
        <color theme="1"/>
        <rFont val="Times New Roman"/>
        <family val="1"/>
        <charset val="204"/>
      </rPr>
      <t xml:space="preserve"> с 12 лет и старше</t>
    </r>
  </si>
  <si>
    <t>100 /30</t>
  </si>
  <si>
    <t>ТТК 3.9</t>
  </si>
  <si>
    <t>Наггетсы куриные</t>
  </si>
  <si>
    <t xml:space="preserve"> для возраста обучающихся  с 12 лет и старше</t>
  </si>
  <si>
    <t>Корочанского  района</t>
  </si>
  <si>
    <t>Помидор свежий</t>
  </si>
  <si>
    <t>Салат из свежих помидоров и огурцов</t>
  </si>
  <si>
    <t>173 [4]</t>
  </si>
  <si>
    <t>Каша вязкая молочная из пшенной крупы с маслом сливочным</t>
  </si>
  <si>
    <t>Оладьи из п/ф со сгущенным молоком</t>
  </si>
  <si>
    <t>ТТК 3.27</t>
  </si>
  <si>
    <t>Салат из свежих огурцов с луком</t>
  </si>
  <si>
    <t>200/15</t>
  </si>
  <si>
    <t>250 /20</t>
  </si>
  <si>
    <t>50/10</t>
  </si>
  <si>
    <t>ТТК 310 [1]</t>
  </si>
  <si>
    <t>Картофель отварной с маслом сливочным</t>
  </si>
  <si>
    <t>180/5</t>
  </si>
  <si>
    <t>200/15/7</t>
  </si>
  <si>
    <t>220/10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</si>
</sst>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bscript"/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ash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2" fontId="5" fillId="0" borderId="0" xfId="0" applyNumberFormat="1" applyFont="1"/>
    <xf numFmtId="2" fontId="2" fillId="0" borderId="7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wrapText="1"/>
    </xf>
    <xf numFmtId="2" fontId="2" fillId="0" borderId="8" xfId="0" applyNumberFormat="1" applyFont="1" applyBorder="1" applyAlignment="1">
      <alignment horizontal="center" wrapText="1"/>
    </xf>
    <xf numFmtId="2" fontId="4" fillId="0" borderId="5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top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justify" vertical="center"/>
    </xf>
    <xf numFmtId="0" fontId="14" fillId="0" borderId="0" xfId="0" applyFont="1" applyAlignment="1"/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2" fontId="4" fillId="0" borderId="12" xfId="0" applyNumberFormat="1" applyFont="1" applyBorder="1" applyAlignment="1">
      <alignment horizontal="center" wrapText="1"/>
    </xf>
    <xf numFmtId="2" fontId="4" fillId="0" borderId="12" xfId="0" applyNumberFormat="1" applyFont="1" applyBorder="1" applyAlignment="1">
      <alignment horizontal="center" vertical="top" wrapText="1"/>
    </xf>
    <xf numFmtId="1" fontId="4" fillId="0" borderId="12" xfId="0" applyNumberFormat="1" applyFont="1" applyBorder="1" applyAlignment="1">
      <alignment horizontal="center" vertical="top" wrapText="1"/>
    </xf>
    <xf numFmtId="2" fontId="3" fillId="0" borderId="12" xfId="0" applyNumberFormat="1" applyFont="1" applyBorder="1" applyAlignment="1">
      <alignment horizontal="center" wrapText="1"/>
    </xf>
    <xf numFmtId="2" fontId="3" fillId="0" borderId="12" xfId="0" applyNumberFormat="1" applyFont="1" applyBorder="1" applyAlignment="1">
      <alignment horizontal="center" vertical="top" wrapText="1"/>
    </xf>
    <xf numFmtId="2" fontId="13" fillId="0" borderId="12" xfId="0" applyNumberFormat="1" applyFont="1" applyBorder="1" applyAlignment="1">
      <alignment horizontal="center" wrapText="1"/>
    </xf>
    <xf numFmtId="0" fontId="11" fillId="0" borderId="0" xfId="0" applyFont="1" applyAlignment="1">
      <alignment horizontal="left"/>
    </xf>
    <xf numFmtId="0" fontId="0" fillId="0" borderId="0" xfId="0"/>
    <xf numFmtId="2" fontId="15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10" fontId="5" fillId="0" borderId="0" xfId="0" applyNumberFormat="1" applyFont="1"/>
    <xf numFmtId="0" fontId="4" fillId="0" borderId="12" xfId="0" applyFont="1" applyBorder="1"/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" fontId="5" fillId="0" borderId="0" xfId="0" applyNumberFormat="1" applyFont="1"/>
    <xf numFmtId="0" fontId="5" fillId="0" borderId="12" xfId="0" applyFont="1" applyBorder="1"/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justify" vertical="center" wrapText="1"/>
    </xf>
    <xf numFmtId="2" fontId="16" fillId="2" borderId="0" xfId="0" applyNumberFormat="1" applyFont="1" applyFill="1"/>
    <xf numFmtId="2" fontId="2" fillId="0" borderId="0" xfId="0" applyNumberFormat="1" applyFont="1" applyAlignment="1">
      <alignment vertical="center"/>
    </xf>
    <xf numFmtId="2" fontId="15" fillId="2" borderId="0" xfId="0" applyNumberFormat="1" applyFont="1" applyFill="1"/>
    <xf numFmtId="2" fontId="16" fillId="2" borderId="0" xfId="0" applyNumberFormat="1" applyFont="1" applyFill="1" applyAlignment="1">
      <alignment horizontal="center" vertical="center"/>
    </xf>
    <xf numFmtId="2" fontId="16" fillId="0" borderId="0" xfId="0" applyNumberFormat="1" applyFont="1" applyAlignment="1">
      <alignment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2" fontId="15" fillId="2" borderId="0" xfId="0" applyNumberFormat="1" applyFont="1" applyFill="1" applyBorder="1" applyAlignment="1">
      <alignment horizontal="center" vertical="top" wrapText="1"/>
    </xf>
    <xf numFmtId="2" fontId="15" fillId="2" borderId="0" xfId="0" applyNumberFormat="1" applyFont="1" applyFill="1" applyBorder="1" applyAlignment="1">
      <alignment horizontal="center" vertical="center" wrapText="1"/>
    </xf>
    <xf numFmtId="2" fontId="3" fillId="2" borderId="13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15" fillId="2" borderId="15" xfId="0" applyNumberFormat="1" applyFont="1" applyFill="1" applyBorder="1" applyAlignment="1">
      <alignment horizontal="center" vertical="center" wrapText="1"/>
    </xf>
    <xf numFmtId="2" fontId="15" fillId="2" borderId="15" xfId="0" applyNumberFormat="1" applyFont="1" applyFill="1" applyBorder="1" applyAlignment="1">
      <alignment horizontal="left" vertical="center" wrapText="1"/>
    </xf>
    <xf numFmtId="2" fontId="15" fillId="2" borderId="1" xfId="0" applyNumberFormat="1" applyFont="1" applyFill="1" applyBorder="1" applyAlignment="1">
      <alignment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15" fillId="2" borderId="3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2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2" fontId="16" fillId="0" borderId="0" xfId="0" applyNumberFormat="1" applyFont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16" fillId="2" borderId="0" xfId="0" applyNumberFormat="1" applyFont="1" applyFill="1"/>
    <xf numFmtId="0" fontId="15" fillId="2" borderId="1" xfId="0" applyNumberFormat="1" applyFont="1" applyFill="1" applyBorder="1" applyAlignment="1">
      <alignment horizontal="center" vertical="center" wrapText="1"/>
    </xf>
    <xf numFmtId="0" fontId="15" fillId="2" borderId="0" xfId="0" applyNumberFormat="1" applyFont="1" applyFill="1" applyBorder="1" applyAlignment="1">
      <alignment horizontal="center" vertical="top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5" fillId="2" borderId="15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Alignment="1">
      <alignment vertical="center"/>
    </xf>
    <xf numFmtId="2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2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 wrapText="1"/>
    </xf>
    <xf numFmtId="2" fontId="15" fillId="2" borderId="2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wrapText="1"/>
    </xf>
    <xf numFmtId="0" fontId="15" fillId="2" borderId="1" xfId="0" applyNumberFormat="1" applyFont="1" applyFill="1" applyBorder="1" applyAlignment="1">
      <alignment horizontal="center" wrapText="1"/>
    </xf>
    <xf numFmtId="2" fontId="15" fillId="2" borderId="14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2" fontId="4" fillId="0" borderId="8" xfId="0" applyNumberFormat="1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198120</xdr:colOff>
      <xdr:row>160</xdr:row>
      <xdr:rowOff>60960</xdr:rowOff>
    </xdr:from>
    <xdr:to>
      <xdr:col>3</xdr:col>
      <xdr:colOff>1990090</xdr:colOff>
      <xdr:row>166</xdr:row>
      <xdr:rowOff>227965</xdr:rowOff>
    </xdr:to>
    <xdr:grpSp>
      <xdr:nvGrpSpPr>
        <xdr:cNvPr id="4" name="Группа 3"/>
        <xdr:cNvGrpSpPr/>
      </xdr:nvGrpSpPr>
      <xdr:grpSpPr>
        <a:xfrm>
          <a:off x="6722745" y="29016960"/>
          <a:ext cx="1791970" cy="1919605"/>
          <a:chOff x="0" y="0"/>
          <a:chExt cx="1791970" cy="1843405"/>
        </a:xfrm>
      </xdr:grpSpPr>
      <xdr:pic>
        <xdr:nvPicPr>
          <xdr:cNvPr id="5" name="Рисунок 4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706245" cy="1843405"/>
          </a:xfrm>
          <a:prstGeom prst="rect">
            <a:avLst/>
          </a:prstGeom>
        </xdr:spPr>
      </xdr:pic>
      <xdr:pic>
        <xdr:nvPicPr>
          <xdr:cNvPr id="6" name="Рисунок 5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240" y="365760"/>
            <a:ext cx="1776730" cy="1298575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497204</xdr:colOff>
      <xdr:row>12</xdr:row>
      <xdr:rowOff>22860</xdr:rowOff>
    </xdr:from>
    <xdr:to>
      <xdr:col>8</xdr:col>
      <xdr:colOff>106679</xdr:colOff>
      <xdr:row>18</xdr:row>
      <xdr:rowOff>51435</xdr:rowOff>
    </xdr:to>
    <xdr:grpSp>
      <xdr:nvGrpSpPr>
        <xdr:cNvPr id="7" name="Группа 6"/>
        <xdr:cNvGrpSpPr/>
      </xdr:nvGrpSpPr>
      <xdr:grpSpPr>
        <a:xfrm>
          <a:off x="10650854" y="337185"/>
          <a:ext cx="2047875" cy="2019300"/>
          <a:chOff x="-2362200" y="175260"/>
          <a:chExt cx="2026285" cy="1843405"/>
        </a:xfrm>
      </xdr:grpSpPr>
      <xdr:pic>
        <xdr:nvPicPr>
          <xdr:cNvPr id="8" name="Рисунок 7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-2042160" y="175260"/>
            <a:ext cx="1706245" cy="1843405"/>
          </a:xfrm>
          <a:prstGeom prst="rect">
            <a:avLst/>
          </a:prstGeom>
        </xdr:spPr>
      </xdr:pic>
      <xdr:pic>
        <xdr:nvPicPr>
          <xdr:cNvPr id="9" name="Рисунок 8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-2362200" y="495300"/>
            <a:ext cx="1776730" cy="1298575"/>
          </a:xfrm>
          <a:prstGeom prst="rect">
            <a:avLst/>
          </a:prstGeom>
        </xdr:spPr>
      </xdr:pic>
    </xdr:grpSp>
    <xdr:clientData/>
  </xdr:twoCellAnchor>
  <xdr:oneCellAnchor>
    <xdr:from>
      <xdr:col>3</xdr:col>
      <xdr:colOff>76200</xdr:colOff>
      <xdr:row>28</xdr:row>
      <xdr:rowOff>83820</xdr:rowOff>
    </xdr:from>
    <xdr:ext cx="2347163" cy="2494230"/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00825" y="29630370"/>
          <a:ext cx="2347163" cy="2494230"/>
        </a:xfrm>
        <a:prstGeom prst="rect">
          <a:avLst/>
        </a:prstGeom>
      </xdr:spPr>
    </xdr:pic>
    <xdr:clientData/>
  </xdr:oneCellAnchor>
  <xdr:oneCellAnchor>
    <xdr:from>
      <xdr:col>3</xdr:col>
      <xdr:colOff>76200</xdr:colOff>
      <xdr:row>201</xdr:row>
      <xdr:rowOff>83820</xdr:rowOff>
    </xdr:from>
    <xdr:ext cx="2347163" cy="2494230"/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00825" y="5084445"/>
          <a:ext cx="2347163" cy="2494230"/>
        </a:xfrm>
        <a:prstGeom prst="rect">
          <a:avLst/>
        </a:prstGeom>
      </xdr:spPr>
    </xdr:pic>
    <xdr:clientData/>
  </xdr:oneCellAnchor>
  <xdr:twoCellAnchor>
    <xdr:from>
      <xdr:col>3</xdr:col>
      <xdr:colOff>64770</xdr:colOff>
      <xdr:row>138</xdr:row>
      <xdr:rowOff>211455</xdr:rowOff>
    </xdr:from>
    <xdr:to>
      <xdr:col>3</xdr:col>
      <xdr:colOff>2112645</xdr:colOff>
      <xdr:row>145</xdr:row>
      <xdr:rowOff>131445</xdr:rowOff>
    </xdr:to>
    <xdr:grpSp>
      <xdr:nvGrpSpPr>
        <xdr:cNvPr id="12" name="Группа 11"/>
        <xdr:cNvGrpSpPr/>
      </xdr:nvGrpSpPr>
      <xdr:grpSpPr>
        <a:xfrm>
          <a:off x="6589395" y="23147655"/>
          <a:ext cx="2047875" cy="1996440"/>
          <a:chOff x="-2362200" y="175260"/>
          <a:chExt cx="2026285" cy="1843405"/>
        </a:xfrm>
      </xdr:grpSpPr>
      <xdr:pic>
        <xdr:nvPicPr>
          <xdr:cNvPr id="13" name="Рисунок 12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-2042160" y="175260"/>
            <a:ext cx="1706245" cy="1843405"/>
          </a:xfrm>
          <a:prstGeom prst="rect">
            <a:avLst/>
          </a:prstGeom>
        </xdr:spPr>
      </xdr:pic>
      <xdr:pic>
        <xdr:nvPicPr>
          <xdr:cNvPr id="14" name="Рисунок 1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-2362200" y="495300"/>
            <a:ext cx="1776730" cy="1298575"/>
          </a:xfrm>
          <a:prstGeom prst="rect">
            <a:avLst/>
          </a:prstGeom>
        </xdr:spPr>
      </xdr:pic>
    </xdr:grpSp>
    <xdr:clientData/>
  </xdr:twoCellAnchor>
  <xdr:oneCellAnchor>
    <xdr:from>
      <xdr:col>3</xdr:col>
      <xdr:colOff>76200</xdr:colOff>
      <xdr:row>221</xdr:row>
      <xdr:rowOff>83820</xdr:rowOff>
    </xdr:from>
    <xdr:ext cx="2347163" cy="2494230"/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00825" y="35050095"/>
          <a:ext cx="2347163" cy="2494230"/>
        </a:xfrm>
        <a:prstGeom prst="rect">
          <a:avLst/>
        </a:prstGeom>
      </xdr:spPr>
    </xdr:pic>
    <xdr:clientData/>
  </xdr:oneCellAnchor>
  <xdr:oneCellAnchor>
    <xdr:from>
      <xdr:col>3</xdr:col>
      <xdr:colOff>129540</xdr:colOff>
      <xdr:row>240</xdr:row>
      <xdr:rowOff>60960</xdr:rowOff>
    </xdr:from>
    <xdr:ext cx="2347163" cy="2494230"/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19900" y="44477940"/>
          <a:ext cx="2347163" cy="2494230"/>
        </a:xfrm>
        <a:prstGeom prst="rect">
          <a:avLst/>
        </a:prstGeom>
      </xdr:spPr>
    </xdr:pic>
    <xdr:clientData/>
  </xdr:oneCellAnchor>
  <xdr:oneCellAnchor>
    <xdr:from>
      <xdr:col>3</xdr:col>
      <xdr:colOff>76200</xdr:colOff>
      <xdr:row>182</xdr:row>
      <xdr:rowOff>55245</xdr:rowOff>
    </xdr:from>
    <xdr:ext cx="2347163" cy="2494230"/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00825" y="35345370"/>
          <a:ext cx="2347163" cy="249423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9"/>
  <sheetViews>
    <sheetView topLeftCell="A191" workbookViewId="0">
      <selection activeCell="C206" sqref="C206"/>
    </sheetView>
  </sheetViews>
  <sheetFormatPr defaultRowHeight="15" x14ac:dyDescent="0.25"/>
  <cols>
    <col min="2" max="2" width="57.5703125" customWidth="1"/>
    <col min="3" max="3" width="31.140625" customWidth="1"/>
    <col min="4" max="4" width="54.42578125" customWidth="1"/>
  </cols>
  <sheetData>
    <row r="1" spans="2:4" s="20" customFormat="1" ht="24" hidden="1" customHeight="1" x14ac:dyDescent="0.25">
      <c r="B1" s="13" t="s">
        <v>157</v>
      </c>
      <c r="C1" s="16"/>
      <c r="D1" s="13" t="s">
        <v>98</v>
      </c>
    </row>
    <row r="2" spans="2:4" s="20" customFormat="1" ht="54" hidden="1" customHeight="1" x14ac:dyDescent="0.25">
      <c r="B2" s="14" t="s">
        <v>158</v>
      </c>
      <c r="C2" s="16"/>
      <c r="D2" s="17" t="s">
        <v>120</v>
      </c>
    </row>
    <row r="3" spans="2:4" s="19" customFormat="1" ht="45" hidden="1" customHeight="1" x14ac:dyDescent="0.25">
      <c r="B3" s="14" t="s">
        <v>159</v>
      </c>
      <c r="C3" s="18"/>
      <c r="D3" s="17" t="s">
        <v>101</v>
      </c>
    </row>
    <row r="4" spans="2:4" s="19" customFormat="1" ht="28.5" hidden="1" customHeight="1" x14ac:dyDescent="0.25">
      <c r="B4" s="17" t="s">
        <v>123</v>
      </c>
      <c r="C4" s="18"/>
      <c r="D4" s="17"/>
    </row>
    <row r="5" spans="2:4" s="19" customFormat="1" ht="34.5" hidden="1" customHeight="1" x14ac:dyDescent="0.25">
      <c r="B5" s="36"/>
      <c r="C5" s="18"/>
    </row>
    <row r="6" spans="2:4" s="20" customFormat="1" ht="20.100000000000001" hidden="1" customHeight="1" x14ac:dyDescent="0.25">
      <c r="C6" s="16"/>
      <c r="D6" s="15"/>
    </row>
    <row r="7" spans="2:4" s="20" customFormat="1" ht="10.5" hidden="1" customHeight="1" x14ac:dyDescent="0.25">
      <c r="C7" s="16"/>
      <c r="D7" s="15"/>
    </row>
    <row r="8" spans="2:4" s="20" customFormat="1" ht="33.75" hidden="1" customHeight="1" x14ac:dyDescent="0.25">
      <c r="B8" s="108" t="s">
        <v>99</v>
      </c>
      <c r="C8" s="108"/>
      <c r="D8" s="108"/>
    </row>
    <row r="9" spans="2:4" s="20" customFormat="1" ht="24" hidden="1" customHeight="1" x14ac:dyDescent="0.25">
      <c r="B9" s="108" t="s">
        <v>100</v>
      </c>
      <c r="C9" s="108"/>
      <c r="D9" s="108"/>
    </row>
    <row r="10" spans="2:4" s="20" customFormat="1" ht="31.5" hidden="1" customHeight="1" x14ac:dyDescent="0.25">
      <c r="B10" s="108" t="s">
        <v>161</v>
      </c>
      <c r="C10" s="108"/>
      <c r="D10" s="108"/>
    </row>
    <row r="11" spans="2:4" s="20" customFormat="1" ht="29.25" hidden="1" customHeight="1" x14ac:dyDescent="0.25">
      <c r="B11" s="108" t="s">
        <v>160</v>
      </c>
      <c r="C11" s="108"/>
      <c r="D11" s="108"/>
    </row>
    <row r="12" spans="2:4" s="20" customFormat="1" ht="24.95" customHeight="1" x14ac:dyDescent="0.25">
      <c r="B12" s="108"/>
      <c r="C12" s="108"/>
      <c r="D12" s="108"/>
    </row>
    <row r="13" spans="2:4" s="36" customFormat="1" ht="24" customHeight="1" x14ac:dyDescent="0.25">
      <c r="B13" s="13" t="s">
        <v>97</v>
      </c>
      <c r="C13" s="16"/>
      <c r="D13" s="13" t="s">
        <v>98</v>
      </c>
    </row>
    <row r="14" spans="2:4" s="19" customFormat="1" ht="36.75" customHeight="1" x14ac:dyDescent="0.25">
      <c r="B14" s="17"/>
      <c r="C14" s="68"/>
      <c r="D14" s="69"/>
    </row>
    <row r="15" spans="2:4" s="19" customFormat="1" ht="34.9" customHeight="1" x14ac:dyDescent="0.25">
      <c r="B15" s="17" t="s">
        <v>298</v>
      </c>
      <c r="C15" s="68"/>
      <c r="D15" s="69" t="s">
        <v>296</v>
      </c>
    </row>
    <row r="16" spans="2:4" s="19" customFormat="1" ht="34.5" customHeight="1" x14ac:dyDescent="0.25">
      <c r="B16" s="70" t="s">
        <v>299</v>
      </c>
      <c r="C16" s="18"/>
      <c r="D16" s="69" t="s">
        <v>101</v>
      </c>
    </row>
    <row r="17" spans="1:4" s="36" customFormat="1" ht="16.899999999999999" customHeight="1" x14ac:dyDescent="0.25">
      <c r="B17" s="17" t="s">
        <v>292</v>
      </c>
      <c r="C17" s="16"/>
      <c r="D17" s="17" t="s">
        <v>292</v>
      </c>
    </row>
    <row r="18" spans="1:4" s="36" customFormat="1" ht="10.5" customHeight="1" x14ac:dyDescent="0.25">
      <c r="C18" s="16"/>
      <c r="D18" s="15"/>
    </row>
    <row r="19" spans="1:4" s="36" customFormat="1" ht="24" customHeight="1" x14ac:dyDescent="0.25">
      <c r="C19" s="16"/>
      <c r="D19" s="15"/>
    </row>
    <row r="20" spans="1:4" s="36" customFormat="1" ht="29.25" customHeight="1" x14ac:dyDescent="0.25">
      <c r="C20" s="16"/>
      <c r="D20" s="15"/>
    </row>
    <row r="21" spans="1:4" s="20" customFormat="1" ht="24.95" customHeight="1" x14ac:dyDescent="0.25">
      <c r="B21" s="108" t="s">
        <v>99</v>
      </c>
      <c r="C21" s="108"/>
      <c r="D21" s="108"/>
    </row>
    <row r="22" spans="1:4" s="20" customFormat="1" ht="24.75" customHeight="1" x14ac:dyDescent="0.25">
      <c r="B22" s="108" t="s">
        <v>100</v>
      </c>
      <c r="C22" s="108"/>
      <c r="D22" s="108"/>
    </row>
    <row r="23" spans="1:4" ht="25.5" x14ac:dyDescent="0.25">
      <c r="B23" s="108" t="s">
        <v>233</v>
      </c>
      <c r="C23" s="108"/>
      <c r="D23" s="108"/>
    </row>
    <row r="24" spans="1:4" s="20" customFormat="1" ht="29.45" customHeight="1" x14ac:dyDescent="0.25">
      <c r="B24" s="108" t="s">
        <v>253</v>
      </c>
      <c r="C24" s="108"/>
      <c r="D24" s="108"/>
    </row>
    <row r="25" spans="1:4" s="20" customFormat="1" ht="12" customHeight="1" x14ac:dyDescent="0.25">
      <c r="B25" s="13"/>
      <c r="C25" s="16"/>
      <c r="D25" s="13"/>
    </row>
    <row r="26" spans="1:4" s="36" customFormat="1" ht="12" customHeight="1" x14ac:dyDescent="0.25">
      <c r="B26" s="13"/>
      <c r="C26" s="16"/>
      <c r="D26" s="13"/>
    </row>
    <row r="27" spans="1:4" s="36" customFormat="1" ht="30" customHeight="1" x14ac:dyDescent="0.25">
      <c r="B27" s="13"/>
      <c r="C27" s="86" t="s">
        <v>294</v>
      </c>
      <c r="D27" s="13"/>
    </row>
    <row r="28" spans="1:4" s="19" customFormat="1" ht="42.75" customHeight="1" x14ac:dyDescent="0.25">
      <c r="B28" s="14"/>
      <c r="C28" s="18"/>
      <c r="D28" s="17"/>
    </row>
    <row r="29" spans="1:4" s="36" customFormat="1" ht="25.5" x14ac:dyDescent="0.35">
      <c r="A29" s="104"/>
      <c r="B29" s="13" t="s">
        <v>97</v>
      </c>
      <c r="C29" s="16"/>
      <c r="D29" s="13" t="s">
        <v>98</v>
      </c>
    </row>
    <row r="30" spans="1:4" s="36" customFormat="1" ht="37.5" x14ac:dyDescent="0.25">
      <c r="B30" s="14" t="s">
        <v>178</v>
      </c>
      <c r="C30" s="16"/>
      <c r="D30" s="17" t="s">
        <v>297</v>
      </c>
    </row>
    <row r="31" spans="1:4" s="36" customFormat="1" ht="18.75" x14ac:dyDescent="0.25">
      <c r="B31" s="14" t="s">
        <v>179</v>
      </c>
      <c r="C31" s="18"/>
      <c r="D31" s="17" t="s">
        <v>101</v>
      </c>
    </row>
    <row r="32" spans="1:4" s="36" customFormat="1" ht="18.75" x14ac:dyDescent="0.25">
      <c r="B32" s="17" t="s">
        <v>324</v>
      </c>
      <c r="C32" s="18"/>
      <c r="D32" s="17" t="s">
        <v>324</v>
      </c>
    </row>
    <row r="33" spans="2:4" s="36" customFormat="1" ht="18.75" x14ac:dyDescent="0.25">
      <c r="C33" s="18"/>
      <c r="D33" s="19"/>
    </row>
    <row r="34" spans="2:4" s="36" customFormat="1" ht="18.75" x14ac:dyDescent="0.25">
      <c r="C34" s="18"/>
      <c r="D34" s="19"/>
    </row>
    <row r="35" spans="2:4" s="36" customFormat="1" ht="18.75" x14ac:dyDescent="0.25">
      <c r="C35" s="18"/>
      <c r="D35" s="19"/>
    </row>
    <row r="36" spans="2:4" s="36" customFormat="1" ht="18.75" x14ac:dyDescent="0.25">
      <c r="C36" s="18"/>
      <c r="D36" s="19"/>
    </row>
    <row r="37" spans="2:4" s="36" customFormat="1" ht="18.75" x14ac:dyDescent="0.25">
      <c r="C37" s="18"/>
      <c r="D37" s="19"/>
    </row>
    <row r="38" spans="2:4" s="36" customFormat="1" ht="18.75" x14ac:dyDescent="0.25">
      <c r="C38" s="16"/>
      <c r="D38" s="15"/>
    </row>
    <row r="39" spans="2:4" s="36" customFormat="1" ht="18.75" x14ac:dyDescent="0.25">
      <c r="C39" s="16"/>
      <c r="D39" s="15"/>
    </row>
    <row r="40" spans="2:4" s="36" customFormat="1" ht="25.5" x14ac:dyDescent="0.25">
      <c r="B40" s="108" t="s">
        <v>99</v>
      </c>
      <c r="C40" s="108"/>
      <c r="D40" s="108"/>
    </row>
    <row r="41" spans="2:4" s="36" customFormat="1" ht="25.5" x14ac:dyDescent="0.25">
      <c r="B41" s="108" t="s">
        <v>100</v>
      </c>
      <c r="C41" s="108"/>
      <c r="D41" s="108"/>
    </row>
    <row r="42" spans="2:4" s="36" customFormat="1" ht="25.5" x14ac:dyDescent="0.25">
      <c r="B42" s="108" t="s">
        <v>236</v>
      </c>
      <c r="C42" s="108"/>
      <c r="D42" s="108"/>
    </row>
    <row r="43" spans="2:4" s="36" customFormat="1" ht="25.5" x14ac:dyDescent="0.25">
      <c r="B43" s="108" t="s">
        <v>253</v>
      </c>
      <c r="C43" s="108"/>
      <c r="D43" s="108"/>
    </row>
    <row r="44" spans="2:4" s="36" customFormat="1" ht="25.5" x14ac:dyDescent="0.25">
      <c r="B44" s="108"/>
      <c r="C44" s="108"/>
      <c r="D44" s="108"/>
    </row>
    <row r="45" spans="2:4" s="36" customFormat="1" ht="25.5" x14ac:dyDescent="0.25">
      <c r="B45" s="108" t="s">
        <v>325</v>
      </c>
      <c r="C45" s="108"/>
      <c r="D45" s="108"/>
    </row>
    <row r="46" spans="2:4" s="36" customFormat="1" x14ac:dyDescent="0.25"/>
    <row r="47" spans="2:4" s="36" customFormat="1" x14ac:dyDescent="0.25"/>
    <row r="48" spans="2:4" s="19" customFormat="1" ht="33" customHeight="1" x14ac:dyDescent="0.25">
      <c r="B48" s="14"/>
      <c r="C48" s="18"/>
      <c r="D48" s="17"/>
    </row>
    <row r="49" spans="2:4" s="35" customFormat="1" ht="22.5" customHeight="1" x14ac:dyDescent="0.3">
      <c r="B49" s="17"/>
      <c r="C49" s="18"/>
    </row>
    <row r="50" spans="2:4" s="20" customFormat="1" ht="20.100000000000001" customHeight="1" x14ac:dyDescent="0.25">
      <c r="C50" s="16"/>
      <c r="D50" s="15"/>
    </row>
    <row r="51" spans="2:4" s="20" customFormat="1" ht="10.5" customHeight="1" x14ac:dyDescent="0.25">
      <c r="C51" s="16"/>
      <c r="D51" s="15"/>
    </row>
    <row r="52" spans="2:4" s="20" customFormat="1" ht="36.75" customHeight="1" x14ac:dyDescent="0.25">
      <c r="C52" s="16"/>
      <c r="D52" s="15"/>
    </row>
    <row r="53" spans="2:4" s="20" customFormat="1" ht="24" customHeight="1" x14ac:dyDescent="0.25">
      <c r="C53" s="16"/>
      <c r="D53" s="15"/>
    </row>
    <row r="54" spans="2:4" s="20" customFormat="1" ht="42.75" customHeight="1" x14ac:dyDescent="0.25">
      <c r="B54" s="14"/>
      <c r="C54" s="13"/>
      <c r="D54" s="15"/>
    </row>
    <row r="55" spans="2:4" s="20" customFormat="1" ht="29.25" customHeight="1" x14ac:dyDescent="0.25">
      <c r="B55" s="12"/>
    </row>
    <row r="56" spans="2:4" s="20" customFormat="1" ht="24.95" hidden="1" customHeight="1" x14ac:dyDescent="0.25">
      <c r="B56" s="108" t="s">
        <v>99</v>
      </c>
      <c r="C56" s="108"/>
      <c r="D56" s="108"/>
    </row>
    <row r="57" spans="2:4" s="20" customFormat="1" ht="24.95" hidden="1" customHeight="1" x14ac:dyDescent="0.25">
      <c r="B57" s="108" t="s">
        <v>124</v>
      </c>
      <c r="C57" s="108"/>
      <c r="D57" s="108"/>
    </row>
    <row r="58" spans="2:4" s="36" customFormat="1" ht="24.95" hidden="1" customHeight="1" x14ac:dyDescent="0.25">
      <c r="B58" s="108" t="s">
        <v>125</v>
      </c>
      <c r="C58" s="108"/>
      <c r="D58" s="108"/>
    </row>
    <row r="59" spans="2:4" s="36" customFormat="1" ht="24.95" hidden="1" customHeight="1" x14ac:dyDescent="0.25">
      <c r="B59" s="108" t="s">
        <v>126</v>
      </c>
      <c r="C59" s="108"/>
      <c r="D59" s="108"/>
    </row>
    <row r="60" spans="2:4" s="20" customFormat="1" ht="24.75" hidden="1" customHeight="1" x14ac:dyDescent="0.25">
      <c r="B60" s="108" t="s">
        <v>121</v>
      </c>
      <c r="C60" s="108"/>
      <c r="D60" s="108"/>
    </row>
    <row r="61" spans="2:4" hidden="1" x14ac:dyDescent="0.25"/>
    <row r="62" spans="2:4" hidden="1" x14ac:dyDescent="0.25"/>
    <row r="63" spans="2:4" s="19" customFormat="1" ht="42.75" hidden="1" customHeight="1" x14ac:dyDescent="0.25">
      <c r="B63" s="14" t="s">
        <v>127</v>
      </c>
      <c r="C63" s="18"/>
      <c r="D63" s="17" t="s">
        <v>120</v>
      </c>
    </row>
    <row r="64" spans="2:4" s="19" customFormat="1" ht="33" hidden="1" customHeight="1" x14ac:dyDescent="0.25">
      <c r="B64" s="14" t="s">
        <v>128</v>
      </c>
      <c r="C64" s="18"/>
      <c r="D64" s="17" t="s">
        <v>101</v>
      </c>
    </row>
    <row r="65" spans="2:4" s="35" customFormat="1" ht="22.5" hidden="1" customHeight="1" x14ac:dyDescent="0.3">
      <c r="B65" s="17" t="s">
        <v>123</v>
      </c>
      <c r="C65" s="18"/>
      <c r="D65" s="35" t="s">
        <v>122</v>
      </c>
    </row>
    <row r="66" spans="2:4" s="36" customFormat="1" ht="20.100000000000001" hidden="1" customHeight="1" x14ac:dyDescent="0.25">
      <c r="C66" s="16"/>
      <c r="D66" s="15"/>
    </row>
    <row r="67" spans="2:4" s="36" customFormat="1" ht="10.5" hidden="1" customHeight="1" x14ac:dyDescent="0.25">
      <c r="C67" s="16"/>
      <c r="D67" s="15"/>
    </row>
    <row r="68" spans="2:4" s="36" customFormat="1" ht="36.75" hidden="1" customHeight="1" x14ac:dyDescent="0.25">
      <c r="C68" s="16"/>
      <c r="D68" s="15"/>
    </row>
    <row r="69" spans="2:4" s="36" customFormat="1" ht="24" hidden="1" customHeight="1" x14ac:dyDescent="0.25">
      <c r="C69" s="16"/>
      <c r="D69" s="15"/>
    </row>
    <row r="70" spans="2:4" s="36" customFormat="1" ht="42.75" hidden="1" customHeight="1" x14ac:dyDescent="0.25">
      <c r="B70" s="14"/>
      <c r="C70" s="13"/>
      <c r="D70" s="15"/>
    </row>
    <row r="71" spans="2:4" s="36" customFormat="1" ht="29.25" hidden="1" customHeight="1" x14ac:dyDescent="0.25">
      <c r="B71" s="12"/>
    </row>
    <row r="72" spans="2:4" s="36" customFormat="1" ht="24.95" hidden="1" customHeight="1" x14ac:dyDescent="0.25">
      <c r="B72" s="108" t="s">
        <v>99</v>
      </c>
      <c r="C72" s="108"/>
      <c r="D72" s="108"/>
    </row>
    <row r="73" spans="2:4" s="36" customFormat="1" ht="24.95" hidden="1" customHeight="1" x14ac:dyDescent="0.25">
      <c r="B73" s="108" t="s">
        <v>124</v>
      </c>
      <c r="C73" s="108"/>
      <c r="D73" s="108"/>
    </row>
    <row r="74" spans="2:4" s="36" customFormat="1" ht="24.95" hidden="1" customHeight="1" x14ac:dyDescent="0.25">
      <c r="B74" s="108" t="s">
        <v>130</v>
      </c>
      <c r="C74" s="108"/>
      <c r="D74" s="108"/>
    </row>
    <row r="75" spans="2:4" s="36" customFormat="1" ht="24.75" hidden="1" customHeight="1" x14ac:dyDescent="0.25">
      <c r="B75" s="108" t="s">
        <v>129</v>
      </c>
      <c r="C75" s="108"/>
      <c r="D75" s="108"/>
    </row>
    <row r="76" spans="2:4" hidden="1" x14ac:dyDescent="0.25"/>
    <row r="77" spans="2:4" s="36" customFormat="1" ht="15" hidden="1" customHeight="1" x14ac:dyDescent="0.25">
      <c r="B77" s="13" t="s">
        <v>97</v>
      </c>
      <c r="C77" s="16"/>
      <c r="D77" s="13" t="s">
        <v>98</v>
      </c>
    </row>
    <row r="78" spans="2:4" s="36" customFormat="1" ht="12" hidden="1" customHeight="1" x14ac:dyDescent="0.25">
      <c r="B78" s="14"/>
      <c r="C78" s="16"/>
      <c r="D78" s="13"/>
    </row>
    <row r="79" spans="2:4" s="19" customFormat="1" ht="42.75" hidden="1" customHeight="1" x14ac:dyDescent="0.25">
      <c r="B79" s="14" t="s">
        <v>133</v>
      </c>
      <c r="C79" s="18"/>
      <c r="D79" s="17" t="s">
        <v>120</v>
      </c>
    </row>
    <row r="80" spans="2:4" s="19" customFormat="1" ht="33" hidden="1" customHeight="1" x14ac:dyDescent="0.25">
      <c r="B80" s="14" t="s">
        <v>135</v>
      </c>
      <c r="C80" s="18"/>
      <c r="D80" s="17" t="s">
        <v>101</v>
      </c>
    </row>
    <row r="81" spans="2:4" s="35" customFormat="1" ht="22.5" hidden="1" customHeight="1" x14ac:dyDescent="0.3">
      <c r="B81" s="17" t="s">
        <v>123</v>
      </c>
      <c r="C81" s="18"/>
      <c r="D81" s="35" t="s">
        <v>122</v>
      </c>
    </row>
    <row r="82" spans="2:4" s="36" customFormat="1" ht="20.100000000000001" hidden="1" customHeight="1" x14ac:dyDescent="0.25">
      <c r="C82" s="16"/>
      <c r="D82" s="15"/>
    </row>
    <row r="83" spans="2:4" s="36" customFormat="1" ht="10.5" hidden="1" customHeight="1" x14ac:dyDescent="0.25">
      <c r="C83" s="16"/>
      <c r="D83" s="15"/>
    </row>
    <row r="84" spans="2:4" s="36" customFormat="1" ht="36.75" hidden="1" customHeight="1" x14ac:dyDescent="0.25">
      <c r="C84" s="16"/>
      <c r="D84" s="15"/>
    </row>
    <row r="85" spans="2:4" s="36" customFormat="1" ht="24" hidden="1" customHeight="1" x14ac:dyDescent="0.25">
      <c r="C85" s="16"/>
      <c r="D85" s="15"/>
    </row>
    <row r="86" spans="2:4" s="36" customFormat="1" ht="42.75" hidden="1" customHeight="1" x14ac:dyDescent="0.25">
      <c r="B86" s="14"/>
      <c r="C86" s="13"/>
      <c r="D86" s="15"/>
    </row>
    <row r="87" spans="2:4" s="36" customFormat="1" ht="29.25" hidden="1" customHeight="1" x14ac:dyDescent="0.25">
      <c r="B87" s="12"/>
    </row>
    <row r="88" spans="2:4" s="36" customFormat="1" ht="24.95" hidden="1" customHeight="1" x14ac:dyDescent="0.25">
      <c r="B88" s="108" t="s">
        <v>99</v>
      </c>
      <c r="C88" s="108"/>
      <c r="D88" s="108"/>
    </row>
    <row r="89" spans="2:4" s="36" customFormat="1" ht="24.95" hidden="1" customHeight="1" x14ac:dyDescent="0.25">
      <c r="B89" s="108" t="s">
        <v>124</v>
      </c>
      <c r="C89" s="108"/>
      <c r="D89" s="108"/>
    </row>
    <row r="90" spans="2:4" s="36" customFormat="1" ht="24.95" hidden="1" customHeight="1" x14ac:dyDescent="0.25">
      <c r="B90" s="108" t="s">
        <v>134</v>
      </c>
      <c r="C90" s="108"/>
      <c r="D90" s="108"/>
    </row>
    <row r="91" spans="2:4" s="36" customFormat="1" ht="24.75" hidden="1" customHeight="1" x14ac:dyDescent="0.25">
      <c r="B91" s="108" t="s">
        <v>121</v>
      </c>
      <c r="C91" s="108"/>
      <c r="D91" s="108"/>
    </row>
    <row r="92" spans="2:4" s="36" customFormat="1" hidden="1" x14ac:dyDescent="0.25"/>
    <row r="93" spans="2:4" s="36" customFormat="1" hidden="1" x14ac:dyDescent="0.25"/>
    <row r="94" spans="2:4" s="19" customFormat="1" ht="42.75" hidden="1" customHeight="1" x14ac:dyDescent="0.25">
      <c r="B94" s="14" t="s">
        <v>127</v>
      </c>
      <c r="C94" s="18"/>
      <c r="D94" s="17" t="s">
        <v>120</v>
      </c>
    </row>
    <row r="95" spans="2:4" s="19" customFormat="1" ht="33" hidden="1" customHeight="1" x14ac:dyDescent="0.25">
      <c r="B95" s="14" t="s">
        <v>128</v>
      </c>
      <c r="C95" s="18"/>
      <c r="D95" s="17" t="s">
        <v>101</v>
      </c>
    </row>
    <row r="96" spans="2:4" s="35" customFormat="1" ht="22.5" hidden="1" customHeight="1" x14ac:dyDescent="0.3">
      <c r="B96" s="17" t="s">
        <v>123</v>
      </c>
      <c r="C96" s="18"/>
      <c r="D96" s="35" t="s">
        <v>122</v>
      </c>
    </row>
    <row r="97" spans="2:4" s="36" customFormat="1" ht="20.100000000000001" hidden="1" customHeight="1" x14ac:dyDescent="0.25">
      <c r="C97" s="16"/>
      <c r="D97" s="15"/>
    </row>
    <row r="98" spans="2:4" s="36" customFormat="1" ht="10.5" hidden="1" customHeight="1" x14ac:dyDescent="0.25">
      <c r="C98" s="16"/>
      <c r="D98" s="15"/>
    </row>
    <row r="99" spans="2:4" s="36" customFormat="1" ht="36.75" hidden="1" customHeight="1" x14ac:dyDescent="0.25">
      <c r="C99" s="16"/>
      <c r="D99" s="15"/>
    </row>
    <row r="100" spans="2:4" s="36" customFormat="1" ht="24" hidden="1" customHeight="1" x14ac:dyDescent="0.25">
      <c r="C100" s="16"/>
      <c r="D100" s="15"/>
    </row>
    <row r="101" spans="2:4" s="36" customFormat="1" ht="42.75" hidden="1" customHeight="1" x14ac:dyDescent="0.25">
      <c r="B101" s="14"/>
      <c r="C101" s="13"/>
      <c r="D101" s="15"/>
    </row>
    <row r="102" spans="2:4" s="36" customFormat="1" ht="29.25" hidden="1" customHeight="1" x14ac:dyDescent="0.25">
      <c r="B102" s="12"/>
    </row>
    <row r="103" spans="2:4" s="36" customFormat="1" ht="24.95" hidden="1" customHeight="1" x14ac:dyDescent="0.25">
      <c r="B103" s="108" t="s">
        <v>99</v>
      </c>
      <c r="C103" s="108"/>
      <c r="D103" s="108"/>
    </row>
    <row r="104" spans="2:4" s="36" customFormat="1" ht="24.95" hidden="1" customHeight="1" x14ac:dyDescent="0.25">
      <c r="B104" s="108" t="s">
        <v>124</v>
      </c>
      <c r="C104" s="108"/>
      <c r="D104" s="108"/>
    </row>
    <row r="105" spans="2:4" s="36" customFormat="1" ht="24.95" hidden="1" customHeight="1" x14ac:dyDescent="0.25">
      <c r="B105" s="108" t="s">
        <v>130</v>
      </c>
      <c r="C105" s="108"/>
      <c r="D105" s="108"/>
    </row>
    <row r="106" spans="2:4" s="36" customFormat="1" ht="24.75" hidden="1" customHeight="1" x14ac:dyDescent="0.25">
      <c r="B106" s="108" t="s">
        <v>129</v>
      </c>
      <c r="C106" s="108"/>
      <c r="D106" s="108"/>
    </row>
    <row r="107" spans="2:4" ht="25.5" x14ac:dyDescent="0.25">
      <c r="B107" s="108"/>
      <c r="C107" s="108"/>
      <c r="D107" s="108"/>
    </row>
    <row r="108" spans="2:4" ht="18.75" x14ac:dyDescent="0.25">
      <c r="B108" s="13" t="s">
        <v>157</v>
      </c>
      <c r="C108" s="16"/>
      <c r="D108" s="13" t="s">
        <v>98</v>
      </c>
    </row>
    <row r="109" spans="2:4" ht="56.25" x14ac:dyDescent="0.25">
      <c r="B109" s="14" t="s">
        <v>158</v>
      </c>
      <c r="C109" s="16"/>
      <c r="D109" s="17" t="s">
        <v>293</v>
      </c>
    </row>
    <row r="110" spans="2:4" ht="18.75" x14ac:dyDescent="0.25">
      <c r="B110" s="14" t="s">
        <v>252</v>
      </c>
      <c r="C110" s="18"/>
      <c r="D110" s="17" t="s">
        <v>101</v>
      </c>
    </row>
    <row r="111" spans="2:4" ht="18.75" x14ac:dyDescent="0.25">
      <c r="B111" s="17" t="s">
        <v>292</v>
      </c>
      <c r="C111" s="18"/>
      <c r="D111" s="17" t="s">
        <v>292</v>
      </c>
    </row>
    <row r="112" spans="2:4" ht="18.75" x14ac:dyDescent="0.25">
      <c r="B112" s="36"/>
      <c r="C112" s="16"/>
      <c r="D112" s="70"/>
    </row>
    <row r="113" spans="2:4" ht="18.75" x14ac:dyDescent="0.25">
      <c r="B113" s="36"/>
      <c r="C113" s="16"/>
      <c r="D113" s="15"/>
    </row>
    <row r="114" spans="2:4" ht="18.75" x14ac:dyDescent="0.25">
      <c r="B114" s="36"/>
      <c r="C114" s="16"/>
      <c r="D114" s="15"/>
    </row>
    <row r="115" spans="2:4" ht="18.75" x14ac:dyDescent="0.25">
      <c r="B115" s="36"/>
      <c r="C115" s="16"/>
      <c r="D115" s="15"/>
    </row>
    <row r="116" spans="2:4" ht="25.5" x14ac:dyDescent="0.25">
      <c r="B116" s="108" t="s">
        <v>99</v>
      </c>
      <c r="C116" s="108"/>
      <c r="D116" s="108"/>
    </row>
    <row r="117" spans="2:4" ht="25.5" x14ac:dyDescent="0.25">
      <c r="B117" s="108" t="s">
        <v>100</v>
      </c>
      <c r="C117" s="108"/>
      <c r="D117" s="108"/>
    </row>
    <row r="118" spans="2:4" ht="25.5" x14ac:dyDescent="0.25">
      <c r="B118" s="108" t="s">
        <v>161</v>
      </c>
      <c r="C118" s="108"/>
      <c r="D118" s="108"/>
    </row>
    <row r="119" spans="2:4" ht="25.5" x14ac:dyDescent="0.25">
      <c r="B119" s="108" t="s">
        <v>300</v>
      </c>
      <c r="C119" s="108"/>
      <c r="D119" s="108"/>
    </row>
    <row r="120" spans="2:4" ht="25.5" x14ac:dyDescent="0.25">
      <c r="B120" s="108"/>
      <c r="C120" s="108"/>
      <c r="D120" s="108"/>
    </row>
    <row r="121" spans="2:4" s="36" customFormat="1" ht="25.5" x14ac:dyDescent="0.25">
      <c r="B121" s="73"/>
      <c r="C121" s="73"/>
      <c r="D121" s="73"/>
    </row>
    <row r="122" spans="2:4" s="36" customFormat="1" ht="25.5" x14ac:dyDescent="0.25">
      <c r="B122" s="108" t="s">
        <v>294</v>
      </c>
      <c r="C122" s="108"/>
      <c r="D122" s="108"/>
    </row>
    <row r="123" spans="2:4" ht="18.75" x14ac:dyDescent="0.25">
      <c r="B123" s="36"/>
      <c r="C123" s="16"/>
      <c r="D123" s="15"/>
    </row>
    <row r="124" spans="2:4" ht="18.75" x14ac:dyDescent="0.25">
      <c r="B124" s="13" t="s">
        <v>97</v>
      </c>
      <c r="C124" s="16"/>
      <c r="D124" s="13" t="s">
        <v>98</v>
      </c>
    </row>
    <row r="125" spans="2:4" ht="37.5" x14ac:dyDescent="0.25">
      <c r="B125" s="14" t="s">
        <v>234</v>
      </c>
      <c r="C125" s="16"/>
      <c r="D125" s="17" t="s">
        <v>293</v>
      </c>
    </row>
    <row r="126" spans="2:4" ht="18.75" x14ac:dyDescent="0.25">
      <c r="B126" s="14" t="s">
        <v>235</v>
      </c>
      <c r="C126" s="18"/>
      <c r="D126" s="17" t="s">
        <v>101</v>
      </c>
    </row>
    <row r="127" spans="2:4" ht="18.75" x14ac:dyDescent="0.25">
      <c r="B127" s="17" t="s">
        <v>292</v>
      </c>
      <c r="C127" s="18"/>
      <c r="D127" s="17" t="s">
        <v>292</v>
      </c>
    </row>
    <row r="128" spans="2:4" ht="18.75" x14ac:dyDescent="0.25">
      <c r="B128" s="36"/>
      <c r="C128" s="18"/>
      <c r="D128" s="19"/>
    </row>
    <row r="129" spans="2:4" s="36" customFormat="1" ht="18.75" x14ac:dyDescent="0.25">
      <c r="C129" s="18"/>
      <c r="D129" s="19"/>
    </row>
    <row r="130" spans="2:4" s="36" customFormat="1" ht="18.75" x14ac:dyDescent="0.25">
      <c r="C130" s="18"/>
      <c r="D130" s="19"/>
    </row>
    <row r="131" spans="2:4" s="36" customFormat="1" ht="18.75" x14ac:dyDescent="0.25">
      <c r="C131" s="18"/>
      <c r="D131" s="19"/>
    </row>
    <row r="132" spans="2:4" s="36" customFormat="1" ht="18.75" x14ac:dyDescent="0.25">
      <c r="C132" s="18"/>
      <c r="D132" s="19"/>
    </row>
    <row r="133" spans="2:4" ht="18.75" x14ac:dyDescent="0.25">
      <c r="B133" s="36"/>
      <c r="C133" s="16"/>
      <c r="D133" s="15"/>
    </row>
    <row r="134" spans="2:4" ht="18.75" x14ac:dyDescent="0.25">
      <c r="B134" s="36"/>
      <c r="C134" s="16"/>
      <c r="D134" s="15"/>
    </row>
    <row r="135" spans="2:4" ht="25.5" x14ac:dyDescent="0.25">
      <c r="B135" s="108" t="s">
        <v>251</v>
      </c>
      <c r="C135" s="108"/>
      <c r="D135" s="108"/>
    </row>
    <row r="136" spans="2:4" ht="25.5" x14ac:dyDescent="0.25">
      <c r="B136" s="108" t="s">
        <v>100</v>
      </c>
      <c r="C136" s="108"/>
      <c r="D136" s="108"/>
    </row>
    <row r="137" spans="2:4" ht="25.5" x14ac:dyDescent="0.25">
      <c r="B137" s="108" t="s">
        <v>236</v>
      </c>
      <c r="C137" s="108"/>
      <c r="D137" s="108"/>
    </row>
    <row r="138" spans="2:4" ht="25.5" x14ac:dyDescent="0.25">
      <c r="B138" s="108" t="s">
        <v>253</v>
      </c>
      <c r="C138" s="108"/>
      <c r="D138" s="108"/>
    </row>
    <row r="139" spans="2:4" ht="25.5" x14ac:dyDescent="0.25">
      <c r="B139" s="67"/>
      <c r="C139" s="67"/>
      <c r="D139" s="67"/>
    </row>
    <row r="140" spans="2:4" ht="25.5" x14ac:dyDescent="0.25">
      <c r="B140" s="108"/>
      <c r="C140" s="108"/>
      <c r="D140" s="108"/>
    </row>
    <row r="141" spans="2:4" ht="18.75" x14ac:dyDescent="0.25">
      <c r="B141" s="13" t="s">
        <v>97</v>
      </c>
      <c r="C141" s="16"/>
      <c r="D141" s="13" t="s">
        <v>98</v>
      </c>
    </row>
    <row r="142" spans="2:4" ht="37.5" x14ac:dyDescent="0.25">
      <c r="B142" s="14" t="s">
        <v>178</v>
      </c>
      <c r="C142" s="16"/>
      <c r="D142" s="17" t="s">
        <v>301</v>
      </c>
    </row>
    <row r="143" spans="2:4" ht="18.75" x14ac:dyDescent="0.25">
      <c r="B143" s="14" t="s">
        <v>179</v>
      </c>
      <c r="C143" s="18"/>
      <c r="D143" s="17" t="s">
        <v>101</v>
      </c>
    </row>
    <row r="144" spans="2:4" ht="18.75" x14ac:dyDescent="0.25">
      <c r="B144" s="17" t="s">
        <v>324</v>
      </c>
      <c r="C144" s="18"/>
      <c r="D144" s="17" t="s">
        <v>324</v>
      </c>
    </row>
    <row r="145" spans="2:4" ht="18.75" x14ac:dyDescent="0.25">
      <c r="B145" s="36"/>
      <c r="C145" s="18"/>
      <c r="D145" s="19"/>
    </row>
    <row r="146" spans="2:4" s="36" customFormat="1" ht="18.75" x14ac:dyDescent="0.25">
      <c r="C146" s="18"/>
      <c r="D146" s="19"/>
    </row>
    <row r="147" spans="2:4" s="36" customFormat="1" ht="18.75" x14ac:dyDescent="0.25">
      <c r="C147" s="18"/>
      <c r="D147" s="19"/>
    </row>
    <row r="148" spans="2:4" s="36" customFormat="1" ht="18.75" x14ac:dyDescent="0.25">
      <c r="C148" s="18"/>
      <c r="D148" s="19"/>
    </row>
    <row r="149" spans="2:4" s="36" customFormat="1" ht="18.75" x14ac:dyDescent="0.25">
      <c r="C149" s="18"/>
      <c r="D149" s="19"/>
    </row>
    <row r="150" spans="2:4" ht="18.75" x14ac:dyDescent="0.25">
      <c r="B150" s="36"/>
      <c r="C150" s="16"/>
      <c r="D150" s="15"/>
    </row>
    <row r="151" spans="2:4" ht="18.75" x14ac:dyDescent="0.25">
      <c r="B151" s="36"/>
      <c r="C151" s="16"/>
      <c r="D151" s="15"/>
    </row>
    <row r="152" spans="2:4" ht="25.5" x14ac:dyDescent="0.25">
      <c r="B152" s="108" t="s">
        <v>99</v>
      </c>
      <c r="C152" s="108"/>
      <c r="D152" s="108"/>
    </row>
    <row r="153" spans="2:4" ht="25.5" x14ac:dyDescent="0.25">
      <c r="B153" s="108" t="s">
        <v>100</v>
      </c>
      <c r="C153" s="108"/>
      <c r="D153" s="108"/>
    </row>
    <row r="154" spans="2:4" ht="25.5" x14ac:dyDescent="0.25">
      <c r="B154" s="108" t="s">
        <v>233</v>
      </c>
      <c r="C154" s="108"/>
      <c r="D154" s="108"/>
    </row>
    <row r="155" spans="2:4" ht="25.5" x14ac:dyDescent="0.25">
      <c r="B155" s="108" t="s">
        <v>253</v>
      </c>
      <c r="C155" s="108"/>
      <c r="D155" s="108"/>
    </row>
    <row r="156" spans="2:4" ht="25.5" x14ac:dyDescent="0.25">
      <c r="B156" s="108"/>
      <c r="C156" s="108"/>
      <c r="D156" s="108"/>
    </row>
    <row r="157" spans="2:4" ht="25.5" x14ac:dyDescent="0.25">
      <c r="B157" s="108" t="s">
        <v>325</v>
      </c>
      <c r="C157" s="108"/>
      <c r="D157" s="108"/>
    </row>
    <row r="161" spans="2:4" ht="25.5" x14ac:dyDescent="0.25">
      <c r="B161" s="108"/>
      <c r="C161" s="108"/>
      <c r="D161" s="108"/>
    </row>
    <row r="162" spans="2:4" ht="18.75" x14ac:dyDescent="0.25">
      <c r="B162" s="13" t="s">
        <v>97</v>
      </c>
      <c r="C162" s="16"/>
      <c r="D162" s="13" t="s">
        <v>98</v>
      </c>
    </row>
    <row r="163" spans="2:4" ht="37.5" x14ac:dyDescent="0.25">
      <c r="B163" s="14" t="s">
        <v>237</v>
      </c>
      <c r="C163" s="16"/>
      <c r="D163" s="17" t="s">
        <v>240</v>
      </c>
    </row>
    <row r="164" spans="2:4" ht="18.75" x14ac:dyDescent="0.25">
      <c r="B164" s="14" t="s">
        <v>128</v>
      </c>
      <c r="C164" s="18"/>
      <c r="D164" s="17" t="s">
        <v>101</v>
      </c>
    </row>
    <row r="165" spans="2:4" ht="18.75" x14ac:dyDescent="0.25">
      <c r="B165" s="17" t="s">
        <v>324</v>
      </c>
      <c r="C165" s="18"/>
      <c r="D165" s="17" t="s">
        <v>324</v>
      </c>
    </row>
    <row r="166" spans="2:4" s="36" customFormat="1" ht="18.75" x14ac:dyDescent="0.25">
      <c r="B166" s="17"/>
      <c r="C166" s="18"/>
      <c r="D166" s="17"/>
    </row>
    <row r="167" spans="2:4" s="36" customFormat="1" ht="18.75" x14ac:dyDescent="0.25">
      <c r="B167" s="17"/>
      <c r="C167" s="18"/>
      <c r="D167" s="17"/>
    </row>
    <row r="168" spans="2:4" s="36" customFormat="1" ht="18.75" x14ac:dyDescent="0.25">
      <c r="B168" s="17"/>
      <c r="C168" s="18"/>
      <c r="D168" s="17"/>
    </row>
    <row r="169" spans="2:4" s="36" customFormat="1" ht="18.75" x14ac:dyDescent="0.25">
      <c r="B169" s="17"/>
      <c r="C169" s="18"/>
      <c r="D169" s="17"/>
    </row>
    <row r="170" spans="2:4" s="36" customFormat="1" ht="18.75" x14ac:dyDescent="0.25">
      <c r="B170" s="17"/>
      <c r="C170" s="18"/>
      <c r="D170" s="17"/>
    </row>
    <row r="171" spans="2:4" ht="18.75" x14ac:dyDescent="0.25">
      <c r="B171" s="36"/>
      <c r="C171" s="18"/>
      <c r="D171" s="19"/>
    </row>
    <row r="172" spans="2:4" ht="18.75" x14ac:dyDescent="0.25">
      <c r="B172" s="36"/>
      <c r="C172" s="16"/>
      <c r="D172" s="15"/>
    </row>
    <row r="173" spans="2:4" ht="18.75" x14ac:dyDescent="0.25">
      <c r="B173" s="36"/>
      <c r="C173" s="16"/>
      <c r="D173" s="15"/>
    </row>
    <row r="174" spans="2:4" ht="25.5" x14ac:dyDescent="0.25">
      <c r="B174" s="108" t="s">
        <v>328</v>
      </c>
      <c r="C174" s="108"/>
      <c r="D174" s="108"/>
    </row>
    <row r="175" spans="2:4" ht="25.5" x14ac:dyDescent="0.25">
      <c r="B175" s="108" t="s">
        <v>238</v>
      </c>
      <c r="C175" s="108"/>
      <c r="D175" s="108"/>
    </row>
    <row r="176" spans="2:4" ht="25.5" x14ac:dyDescent="0.25">
      <c r="B176" s="108" t="s">
        <v>239</v>
      </c>
      <c r="C176" s="108"/>
      <c r="D176" s="108"/>
    </row>
    <row r="177" spans="2:4" ht="25.5" x14ac:dyDescent="0.25">
      <c r="B177" s="108" t="s">
        <v>295</v>
      </c>
      <c r="C177" s="108"/>
      <c r="D177" s="108"/>
    </row>
    <row r="178" spans="2:4" ht="25.5" x14ac:dyDescent="0.25">
      <c r="B178" s="108" t="s">
        <v>326</v>
      </c>
      <c r="C178" s="108"/>
      <c r="D178" s="108"/>
    </row>
    <row r="179" spans="2:4" s="36" customFormat="1" ht="25.5" x14ac:dyDescent="0.25">
      <c r="B179" s="102"/>
      <c r="C179" s="102"/>
      <c r="D179" s="102"/>
    </row>
    <row r="180" spans="2:4" s="36" customFormat="1" ht="25.5" x14ac:dyDescent="0.25">
      <c r="B180" s="102"/>
      <c r="C180" s="102"/>
      <c r="D180" s="102"/>
    </row>
    <row r="181" spans="2:4" s="36" customFormat="1" ht="25.5" x14ac:dyDescent="0.25">
      <c r="B181" s="108" t="s">
        <v>325</v>
      </c>
      <c r="C181" s="108"/>
      <c r="D181" s="108"/>
    </row>
    <row r="182" spans="2:4" ht="25.5" x14ac:dyDescent="0.25">
      <c r="B182" s="108"/>
      <c r="C182" s="108"/>
      <c r="D182" s="108"/>
    </row>
    <row r="183" spans="2:4" s="36" customFormat="1" ht="18.75" x14ac:dyDescent="0.25">
      <c r="B183" s="13" t="s">
        <v>97</v>
      </c>
      <c r="C183" s="16"/>
      <c r="D183" s="13" t="s">
        <v>98</v>
      </c>
    </row>
    <row r="184" spans="2:4" s="36" customFormat="1" ht="37.5" x14ac:dyDescent="0.25">
      <c r="B184" s="14" t="s">
        <v>178</v>
      </c>
      <c r="C184" s="16"/>
      <c r="D184" s="17" t="s">
        <v>297</v>
      </c>
    </row>
    <row r="185" spans="2:4" s="36" customFormat="1" ht="18.75" x14ac:dyDescent="0.25">
      <c r="B185" s="14" t="s">
        <v>179</v>
      </c>
      <c r="C185" s="18"/>
      <c r="D185" s="17" t="s">
        <v>101</v>
      </c>
    </row>
    <row r="186" spans="2:4" s="36" customFormat="1" ht="18.75" x14ac:dyDescent="0.25">
      <c r="B186" s="17" t="s">
        <v>324</v>
      </c>
      <c r="C186" s="18"/>
      <c r="D186" s="17" t="s">
        <v>324</v>
      </c>
    </row>
    <row r="187" spans="2:4" s="36" customFormat="1" ht="18.75" x14ac:dyDescent="0.25">
      <c r="C187" s="18"/>
      <c r="D187" s="19"/>
    </row>
    <row r="188" spans="2:4" s="36" customFormat="1" ht="18.75" x14ac:dyDescent="0.25">
      <c r="C188" s="18"/>
      <c r="D188" s="19"/>
    </row>
    <row r="189" spans="2:4" s="36" customFormat="1" ht="25.5" x14ac:dyDescent="0.25">
      <c r="C189" s="85"/>
      <c r="D189" s="19"/>
    </row>
    <row r="190" spans="2:4" s="36" customFormat="1" ht="18.75" x14ac:dyDescent="0.25">
      <c r="C190" s="18"/>
      <c r="D190" s="19"/>
    </row>
    <row r="191" spans="2:4" s="36" customFormat="1" ht="18.75" x14ac:dyDescent="0.25">
      <c r="C191" s="18"/>
      <c r="D191" s="19"/>
    </row>
    <row r="192" spans="2:4" s="36" customFormat="1" ht="18.75" x14ac:dyDescent="0.25">
      <c r="C192" s="16"/>
      <c r="D192" s="15"/>
    </row>
    <row r="193" spans="2:4" s="36" customFormat="1" ht="18.75" x14ac:dyDescent="0.25">
      <c r="C193" s="16"/>
      <c r="D193" s="15"/>
    </row>
    <row r="194" spans="2:4" s="36" customFormat="1" ht="25.5" x14ac:dyDescent="0.25">
      <c r="B194" s="108" t="s">
        <v>99</v>
      </c>
      <c r="C194" s="108"/>
      <c r="D194" s="108"/>
    </row>
    <row r="195" spans="2:4" s="36" customFormat="1" ht="25.5" x14ac:dyDescent="0.25">
      <c r="B195" s="108" t="s">
        <v>100</v>
      </c>
      <c r="C195" s="108"/>
      <c r="D195" s="108"/>
    </row>
    <row r="196" spans="2:4" s="36" customFormat="1" ht="25.5" x14ac:dyDescent="0.25">
      <c r="B196" s="108" t="s">
        <v>327</v>
      </c>
      <c r="C196" s="108"/>
      <c r="D196" s="108"/>
    </row>
    <row r="197" spans="2:4" s="36" customFormat="1" ht="25.5" x14ac:dyDescent="0.25">
      <c r="B197" s="108" t="s">
        <v>253</v>
      </c>
      <c r="C197" s="108"/>
      <c r="D197" s="108"/>
    </row>
    <row r="198" spans="2:4" s="36" customFormat="1" ht="25.5" x14ac:dyDescent="0.25">
      <c r="B198" s="108"/>
      <c r="C198" s="108"/>
      <c r="D198" s="108"/>
    </row>
    <row r="199" spans="2:4" s="36" customFormat="1" ht="25.5" x14ac:dyDescent="0.25">
      <c r="B199" s="108" t="s">
        <v>325</v>
      </c>
      <c r="C199" s="108"/>
      <c r="D199" s="108"/>
    </row>
    <row r="200" spans="2:4" x14ac:dyDescent="0.25">
      <c r="B200" s="36"/>
      <c r="C200" s="36"/>
      <c r="D200" s="36"/>
    </row>
    <row r="201" spans="2:4" s="19" customFormat="1" ht="42.75" customHeight="1" x14ac:dyDescent="0.25">
      <c r="B201" s="14"/>
      <c r="C201" s="18"/>
      <c r="D201" s="17"/>
    </row>
    <row r="202" spans="2:4" s="36" customFormat="1" ht="18.75" x14ac:dyDescent="0.25">
      <c r="B202" s="13" t="s">
        <v>97</v>
      </c>
      <c r="C202" s="16"/>
      <c r="D202" s="13" t="s">
        <v>98</v>
      </c>
    </row>
    <row r="203" spans="2:4" s="36" customFormat="1" ht="37.5" x14ac:dyDescent="0.25">
      <c r="B203" s="14" t="s">
        <v>178</v>
      </c>
      <c r="C203" s="16"/>
      <c r="D203" s="17" t="s">
        <v>297</v>
      </c>
    </row>
    <row r="204" spans="2:4" s="36" customFormat="1" ht="18.75" x14ac:dyDescent="0.25">
      <c r="B204" s="14" t="s">
        <v>179</v>
      </c>
      <c r="C204" s="18"/>
      <c r="D204" s="17" t="s">
        <v>101</v>
      </c>
    </row>
    <row r="205" spans="2:4" s="36" customFormat="1" ht="18.75" x14ac:dyDescent="0.25">
      <c r="B205" s="17" t="s">
        <v>324</v>
      </c>
      <c r="C205" s="18"/>
      <c r="D205" s="17" t="s">
        <v>324</v>
      </c>
    </row>
    <row r="206" spans="2:4" s="36" customFormat="1" ht="18.75" x14ac:dyDescent="0.25">
      <c r="C206" s="18"/>
      <c r="D206" s="19"/>
    </row>
    <row r="207" spans="2:4" s="36" customFormat="1" ht="18.75" x14ac:dyDescent="0.25">
      <c r="C207" s="18"/>
      <c r="D207" s="19"/>
    </row>
    <row r="208" spans="2:4" s="36" customFormat="1" ht="25.5" x14ac:dyDescent="0.25">
      <c r="C208" s="85"/>
      <c r="D208" s="19"/>
    </row>
    <row r="209" spans="2:4" s="36" customFormat="1" ht="18.75" x14ac:dyDescent="0.25">
      <c r="C209" s="18"/>
      <c r="D209" s="19"/>
    </row>
    <row r="210" spans="2:4" s="36" customFormat="1" ht="18.75" x14ac:dyDescent="0.25">
      <c r="C210" s="18"/>
      <c r="D210" s="19"/>
    </row>
    <row r="211" spans="2:4" s="36" customFormat="1" ht="18.75" x14ac:dyDescent="0.25">
      <c r="C211" s="16"/>
      <c r="D211" s="15"/>
    </row>
    <row r="212" spans="2:4" s="36" customFormat="1" ht="18.75" x14ac:dyDescent="0.25">
      <c r="C212" s="16"/>
      <c r="D212" s="15"/>
    </row>
    <row r="213" spans="2:4" s="36" customFormat="1" ht="25.5" x14ac:dyDescent="0.25">
      <c r="B213" s="108" t="s">
        <v>99</v>
      </c>
      <c r="C213" s="108"/>
      <c r="D213" s="108"/>
    </row>
    <row r="214" spans="2:4" s="36" customFormat="1" ht="25.5" x14ac:dyDescent="0.25">
      <c r="B214" s="108" t="s">
        <v>100</v>
      </c>
      <c r="C214" s="108"/>
      <c r="D214" s="108"/>
    </row>
    <row r="215" spans="2:4" s="36" customFormat="1" ht="25.5" x14ac:dyDescent="0.25">
      <c r="B215" s="108" t="s">
        <v>344</v>
      </c>
      <c r="C215" s="108"/>
      <c r="D215" s="108"/>
    </row>
    <row r="216" spans="2:4" s="36" customFormat="1" ht="25.5" x14ac:dyDescent="0.25">
      <c r="B216" s="108" t="s">
        <v>253</v>
      </c>
      <c r="C216" s="108"/>
      <c r="D216" s="108"/>
    </row>
    <row r="217" spans="2:4" s="36" customFormat="1" ht="25.5" x14ac:dyDescent="0.25">
      <c r="B217" s="108"/>
      <c r="C217" s="108"/>
      <c r="D217" s="108"/>
    </row>
    <row r="218" spans="2:4" s="36" customFormat="1" ht="25.5" x14ac:dyDescent="0.25">
      <c r="B218" s="108" t="s">
        <v>325</v>
      </c>
      <c r="C218" s="108"/>
      <c r="D218" s="108"/>
    </row>
    <row r="219" spans="2:4" s="36" customFormat="1" x14ac:dyDescent="0.25"/>
    <row r="220" spans="2:4" s="36" customFormat="1" x14ac:dyDescent="0.25"/>
    <row r="221" spans="2:4" s="19" customFormat="1" ht="42.75" customHeight="1" x14ac:dyDescent="0.25">
      <c r="B221" s="14"/>
      <c r="C221" s="18"/>
      <c r="D221" s="17"/>
    </row>
    <row r="222" spans="2:4" s="36" customFormat="1" ht="18.75" x14ac:dyDescent="0.25">
      <c r="B222" s="13" t="s">
        <v>97</v>
      </c>
      <c r="C222" s="16"/>
      <c r="D222" s="13" t="s">
        <v>98</v>
      </c>
    </row>
    <row r="223" spans="2:4" s="36" customFormat="1" ht="37.5" x14ac:dyDescent="0.25">
      <c r="B223" s="14" t="s">
        <v>178</v>
      </c>
      <c r="C223" s="16"/>
      <c r="D223" s="17" t="s">
        <v>297</v>
      </c>
    </row>
    <row r="224" spans="2:4" s="36" customFormat="1" ht="18.75" x14ac:dyDescent="0.25">
      <c r="B224" s="14" t="s">
        <v>179</v>
      </c>
      <c r="C224" s="18"/>
      <c r="D224" s="17" t="s">
        <v>101</v>
      </c>
    </row>
    <row r="225" spans="1:4" s="36" customFormat="1" ht="18.75" x14ac:dyDescent="0.25">
      <c r="B225" s="17" t="s">
        <v>324</v>
      </c>
      <c r="C225" s="18"/>
      <c r="D225" s="17" t="s">
        <v>324</v>
      </c>
    </row>
    <row r="226" spans="1:4" s="36" customFormat="1" ht="18.75" x14ac:dyDescent="0.25">
      <c r="C226" s="18"/>
      <c r="D226" s="19"/>
    </row>
    <row r="227" spans="1:4" s="36" customFormat="1" ht="18.75" x14ac:dyDescent="0.25">
      <c r="C227" s="18"/>
      <c r="D227" s="19"/>
    </row>
    <row r="228" spans="1:4" s="36" customFormat="1" ht="25.5" x14ac:dyDescent="0.25">
      <c r="C228" s="85"/>
      <c r="D228" s="19"/>
    </row>
    <row r="229" spans="1:4" s="36" customFormat="1" ht="18.75" x14ac:dyDescent="0.25">
      <c r="C229" s="18"/>
      <c r="D229" s="19"/>
    </row>
    <row r="230" spans="1:4" s="36" customFormat="1" ht="18.75" x14ac:dyDescent="0.25">
      <c r="C230" s="18"/>
      <c r="D230" s="19"/>
    </row>
    <row r="231" spans="1:4" s="36" customFormat="1" ht="18.75" x14ac:dyDescent="0.25">
      <c r="C231" s="16"/>
      <c r="D231" s="15"/>
    </row>
    <row r="232" spans="1:4" s="36" customFormat="1" ht="18.75" x14ac:dyDescent="0.25">
      <c r="C232" s="16"/>
      <c r="D232" s="15"/>
    </row>
    <row r="233" spans="1:4" s="36" customFormat="1" ht="25.5" x14ac:dyDescent="0.25">
      <c r="B233" s="108" t="s">
        <v>99</v>
      </c>
      <c r="C233" s="108"/>
      <c r="D233" s="108"/>
    </row>
    <row r="234" spans="1:4" s="36" customFormat="1" ht="25.5" x14ac:dyDescent="0.25">
      <c r="B234" s="108" t="s">
        <v>100</v>
      </c>
      <c r="C234" s="108"/>
      <c r="D234" s="108"/>
    </row>
    <row r="235" spans="1:4" s="36" customFormat="1" ht="25.5" x14ac:dyDescent="0.25">
      <c r="B235" s="108" t="s">
        <v>161</v>
      </c>
      <c r="C235" s="108"/>
      <c r="D235" s="108"/>
    </row>
    <row r="236" spans="1:4" s="36" customFormat="1" ht="25.5" x14ac:dyDescent="0.25">
      <c r="B236" s="108" t="s">
        <v>253</v>
      </c>
      <c r="C236" s="108"/>
      <c r="D236" s="108"/>
    </row>
    <row r="237" spans="1:4" s="36" customFormat="1" ht="25.5" x14ac:dyDescent="0.25">
      <c r="B237" s="108"/>
      <c r="C237" s="108"/>
      <c r="D237" s="108"/>
    </row>
    <row r="238" spans="1:4" s="36" customFormat="1" ht="25.5" x14ac:dyDescent="0.25">
      <c r="B238" s="108" t="s">
        <v>325</v>
      </c>
      <c r="C238" s="108"/>
      <c r="D238" s="108"/>
    </row>
    <row r="239" spans="1:4" s="19" customFormat="1" ht="33" customHeight="1" x14ac:dyDescent="0.25">
      <c r="B239" s="14"/>
      <c r="C239" s="18"/>
      <c r="D239" s="17"/>
    </row>
    <row r="240" spans="1:4" ht="18.75" x14ac:dyDescent="0.25">
      <c r="A240" s="36"/>
      <c r="B240" s="13" t="s">
        <v>97</v>
      </c>
      <c r="C240" s="16"/>
      <c r="D240" s="13" t="s">
        <v>98</v>
      </c>
    </row>
    <row r="241" spans="1:4" ht="37.5" x14ac:dyDescent="0.25">
      <c r="A241" s="36"/>
      <c r="B241" s="14" t="s">
        <v>302</v>
      </c>
      <c r="C241" s="16"/>
      <c r="D241" s="17" t="s">
        <v>297</v>
      </c>
    </row>
    <row r="242" spans="1:4" ht="18.75" x14ac:dyDescent="0.25">
      <c r="A242" s="36"/>
      <c r="B242" s="14" t="s">
        <v>303</v>
      </c>
      <c r="C242" s="16"/>
      <c r="D242" s="17"/>
    </row>
    <row r="243" spans="1:4" ht="18.75" x14ac:dyDescent="0.25">
      <c r="A243" s="36"/>
      <c r="B243" s="14" t="s">
        <v>304</v>
      </c>
      <c r="C243" s="18"/>
      <c r="D243" s="17" t="s">
        <v>101</v>
      </c>
    </row>
    <row r="244" spans="1:4" ht="18.75" x14ac:dyDescent="0.25">
      <c r="A244" s="36"/>
      <c r="B244" s="17" t="s">
        <v>324</v>
      </c>
      <c r="C244" s="18"/>
      <c r="D244" s="17" t="s">
        <v>324</v>
      </c>
    </row>
    <row r="245" spans="1:4" ht="18.75" x14ac:dyDescent="0.25">
      <c r="A245" s="36"/>
      <c r="B245" s="36"/>
      <c r="C245" s="18"/>
      <c r="D245" s="19"/>
    </row>
    <row r="246" spans="1:4" ht="18.75" x14ac:dyDescent="0.25">
      <c r="A246" s="36"/>
      <c r="B246" s="36"/>
      <c r="C246" s="18"/>
      <c r="D246" s="19"/>
    </row>
    <row r="247" spans="1:4" ht="18.75" x14ac:dyDescent="0.25">
      <c r="A247" s="36"/>
      <c r="B247" s="36"/>
      <c r="C247" s="18"/>
      <c r="D247" s="19"/>
    </row>
    <row r="248" spans="1:4" ht="18.75" x14ac:dyDescent="0.25">
      <c r="A248" s="36"/>
      <c r="B248" s="36"/>
      <c r="C248" s="18"/>
      <c r="D248" s="19"/>
    </row>
    <row r="249" spans="1:4" ht="18.75" x14ac:dyDescent="0.25">
      <c r="A249" s="36"/>
      <c r="B249" s="36"/>
      <c r="C249" s="18"/>
      <c r="D249" s="19"/>
    </row>
    <row r="250" spans="1:4" ht="18.75" x14ac:dyDescent="0.25">
      <c r="A250" s="36"/>
      <c r="B250" s="36"/>
      <c r="C250" s="16"/>
      <c r="D250" s="15"/>
    </row>
    <row r="251" spans="1:4" ht="18.75" x14ac:dyDescent="0.25">
      <c r="A251" s="36"/>
      <c r="B251" s="36"/>
      <c r="C251" s="16"/>
      <c r="D251" s="15"/>
    </row>
    <row r="252" spans="1:4" ht="25.5" x14ac:dyDescent="0.25">
      <c r="A252" s="36"/>
      <c r="B252" s="108" t="s">
        <v>99</v>
      </c>
      <c r="C252" s="108"/>
      <c r="D252" s="108"/>
    </row>
    <row r="253" spans="1:4" ht="25.5" x14ac:dyDescent="0.25">
      <c r="A253" s="36"/>
      <c r="B253" s="108" t="s">
        <v>305</v>
      </c>
      <c r="C253" s="108"/>
      <c r="D253" s="108"/>
    </row>
    <row r="254" spans="1:4" ht="25.5" x14ac:dyDescent="0.25">
      <c r="A254" s="36"/>
      <c r="B254" s="108" t="s">
        <v>306</v>
      </c>
      <c r="C254" s="108"/>
      <c r="D254" s="108"/>
    </row>
    <row r="255" spans="1:4" ht="25.5" x14ac:dyDescent="0.25">
      <c r="A255" s="36"/>
      <c r="B255" s="108" t="s">
        <v>307</v>
      </c>
      <c r="C255" s="108"/>
      <c r="D255" s="108"/>
    </row>
    <row r="256" spans="1:4" ht="25.5" x14ac:dyDescent="0.25">
      <c r="A256" s="36"/>
      <c r="B256" s="108" t="s">
        <v>308</v>
      </c>
      <c r="C256" s="108"/>
      <c r="D256" s="108"/>
    </row>
    <row r="257" spans="1:4" ht="25.5" x14ac:dyDescent="0.25">
      <c r="A257" s="36"/>
      <c r="B257" s="108" t="s">
        <v>343</v>
      </c>
      <c r="C257" s="108"/>
      <c r="D257" s="108"/>
    </row>
    <row r="258" spans="1:4" ht="25.5" x14ac:dyDescent="0.25">
      <c r="A258" s="36"/>
      <c r="B258" s="108"/>
      <c r="C258" s="108"/>
      <c r="D258" s="108"/>
    </row>
    <row r="259" spans="1:4" ht="25.5" x14ac:dyDescent="0.25">
      <c r="A259" s="36"/>
      <c r="B259" s="108" t="s">
        <v>325</v>
      </c>
      <c r="C259" s="108"/>
      <c r="D259" s="108"/>
    </row>
  </sheetData>
  <mergeCells count="84">
    <mergeCell ref="B238:D238"/>
    <mergeCell ref="B233:D233"/>
    <mergeCell ref="B234:D234"/>
    <mergeCell ref="B235:D235"/>
    <mergeCell ref="B236:D236"/>
    <mergeCell ref="B237:D237"/>
    <mergeCell ref="B217:D217"/>
    <mergeCell ref="B218:D218"/>
    <mergeCell ref="B45:D45"/>
    <mergeCell ref="B213:D213"/>
    <mergeCell ref="B214:D214"/>
    <mergeCell ref="B215:D215"/>
    <mergeCell ref="B216:D216"/>
    <mergeCell ref="B59:D59"/>
    <mergeCell ref="B103:D103"/>
    <mergeCell ref="B72:D72"/>
    <mergeCell ref="B73:D73"/>
    <mergeCell ref="B74:D74"/>
    <mergeCell ref="B75:D75"/>
    <mergeCell ref="B118:D118"/>
    <mergeCell ref="B119:D119"/>
    <mergeCell ref="B120:D120"/>
    <mergeCell ref="B40:D40"/>
    <mergeCell ref="B41:D41"/>
    <mergeCell ref="B42:D42"/>
    <mergeCell ref="B43:D43"/>
    <mergeCell ref="B44:D44"/>
    <mergeCell ref="B22:D22"/>
    <mergeCell ref="B8:D8"/>
    <mergeCell ref="B9:D9"/>
    <mergeCell ref="B10:D10"/>
    <mergeCell ref="B11:D11"/>
    <mergeCell ref="B12:D12"/>
    <mergeCell ref="B21:D21"/>
    <mergeCell ref="B23:D23"/>
    <mergeCell ref="B24:D24"/>
    <mergeCell ref="B107:D107"/>
    <mergeCell ref="B116:D116"/>
    <mergeCell ref="B117:D117"/>
    <mergeCell ref="B104:D104"/>
    <mergeCell ref="B105:D105"/>
    <mergeCell ref="B106:D106"/>
    <mergeCell ref="B88:D88"/>
    <mergeCell ref="B89:D89"/>
    <mergeCell ref="B90:D90"/>
    <mergeCell ref="B91:D91"/>
    <mergeCell ref="B60:D60"/>
    <mergeCell ref="B56:D56"/>
    <mergeCell ref="B57:D57"/>
    <mergeCell ref="B58:D58"/>
    <mergeCell ref="B135:D135"/>
    <mergeCell ref="B136:D136"/>
    <mergeCell ref="B122:D122"/>
    <mergeCell ref="B154:D154"/>
    <mergeCell ref="B155:D155"/>
    <mergeCell ref="B156:D156"/>
    <mergeCell ref="B157:D157"/>
    <mergeCell ref="B137:D137"/>
    <mergeCell ref="B138:D138"/>
    <mergeCell ref="B140:D140"/>
    <mergeCell ref="B152:D152"/>
    <mergeCell ref="B153:D153"/>
    <mergeCell ref="B178:D178"/>
    <mergeCell ref="B182:D182"/>
    <mergeCell ref="B161:D161"/>
    <mergeCell ref="B174:D174"/>
    <mergeCell ref="B175:D175"/>
    <mergeCell ref="B176:D176"/>
    <mergeCell ref="B177:D177"/>
    <mergeCell ref="B181:D181"/>
    <mergeCell ref="B257:D257"/>
    <mergeCell ref="B258:D258"/>
    <mergeCell ref="B259:D259"/>
    <mergeCell ref="B252:D252"/>
    <mergeCell ref="B253:D253"/>
    <mergeCell ref="B254:D254"/>
    <mergeCell ref="B255:D255"/>
    <mergeCell ref="B256:D256"/>
    <mergeCell ref="B199:D199"/>
    <mergeCell ref="B194:D194"/>
    <mergeCell ref="B195:D195"/>
    <mergeCell ref="B196:D196"/>
    <mergeCell ref="B197:D197"/>
    <mergeCell ref="B198:D198"/>
  </mergeCells>
  <pageMargins left="0.7" right="0.7" top="0.75" bottom="0.75" header="0.3" footer="0.3"/>
  <pageSetup paperSize="9"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8"/>
  <sheetViews>
    <sheetView topLeftCell="B236" zoomScale="90" zoomScaleNormal="90" workbookViewId="0">
      <selection activeCell="G248" sqref="G248"/>
    </sheetView>
  </sheetViews>
  <sheetFormatPr defaultColWidth="9.140625" defaultRowHeight="15.75" x14ac:dyDescent="0.25"/>
  <cols>
    <col min="1" max="1" width="0" style="51" hidden="1" customWidth="1"/>
    <col min="2" max="2" width="18.5703125" style="51" customWidth="1"/>
    <col min="3" max="3" width="51" style="51" customWidth="1"/>
    <col min="4" max="4" width="12.42578125" style="98" customWidth="1"/>
    <col min="5" max="5" width="11.28515625" style="51" customWidth="1"/>
    <col min="6" max="6" width="8.85546875" style="51" customWidth="1"/>
    <col min="7" max="7" width="13" style="51" customWidth="1"/>
    <col min="8" max="8" width="14.28515625" style="51" customWidth="1"/>
    <col min="9" max="9" width="10.5703125" style="51" customWidth="1"/>
    <col min="10" max="10" width="8.85546875" style="51" customWidth="1"/>
    <col min="11" max="11" width="9.85546875" style="51" customWidth="1"/>
    <col min="12" max="12" width="7.85546875" style="51" customWidth="1"/>
    <col min="13" max="13" width="10.28515625" style="51" customWidth="1"/>
    <col min="14" max="14" width="11.28515625" style="51" customWidth="1"/>
    <col min="15" max="15" width="10.7109375" style="51" customWidth="1"/>
    <col min="16" max="16" width="7.85546875" style="51" customWidth="1"/>
    <col min="17" max="17" width="9" style="51" customWidth="1"/>
    <col min="18" max="16384" width="9.140625" style="51"/>
  </cols>
  <sheetData>
    <row r="1" spans="1:16" s="47" customFormat="1" x14ac:dyDescent="0.25">
      <c r="B1" s="48" t="s">
        <v>165</v>
      </c>
      <c r="C1" s="49"/>
      <c r="D1" s="93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s="47" customFormat="1" x14ac:dyDescent="0.25">
      <c r="B2" s="48" t="s">
        <v>166</v>
      </c>
      <c r="C2" s="49"/>
      <c r="D2" s="93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6" s="47" customFormat="1" x14ac:dyDescent="0.25">
      <c r="B3" s="48" t="s">
        <v>339</v>
      </c>
      <c r="C3" s="49"/>
      <c r="D3" s="93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6" ht="46.5" customHeight="1" x14ac:dyDescent="0.25">
      <c r="B4" s="109" t="s">
        <v>0</v>
      </c>
      <c r="C4" s="109" t="s">
        <v>1</v>
      </c>
      <c r="D4" s="114" t="s">
        <v>2</v>
      </c>
      <c r="E4" s="109" t="s">
        <v>3</v>
      </c>
      <c r="F4" s="109"/>
      <c r="G4" s="109"/>
      <c r="H4" s="109" t="s">
        <v>4</v>
      </c>
      <c r="I4" s="109" t="s">
        <v>5</v>
      </c>
      <c r="J4" s="109"/>
      <c r="K4" s="109"/>
      <c r="L4" s="109"/>
      <c r="M4" s="109" t="s">
        <v>6</v>
      </c>
      <c r="N4" s="109"/>
      <c r="O4" s="109"/>
      <c r="P4" s="109"/>
    </row>
    <row r="5" spans="1:16" ht="15.6" customHeight="1" x14ac:dyDescent="0.25">
      <c r="B5" s="109"/>
      <c r="C5" s="109"/>
      <c r="D5" s="114"/>
      <c r="E5" s="71" t="s">
        <v>7</v>
      </c>
      <c r="F5" s="71" t="s">
        <v>8</v>
      </c>
      <c r="G5" s="71" t="s">
        <v>9</v>
      </c>
      <c r="H5" s="109"/>
      <c r="I5" s="71" t="s">
        <v>167</v>
      </c>
      <c r="J5" s="71" t="s">
        <v>10</v>
      </c>
      <c r="K5" s="71" t="s">
        <v>11</v>
      </c>
      <c r="L5" s="71" t="s">
        <v>12</v>
      </c>
      <c r="M5" s="71" t="s">
        <v>13</v>
      </c>
      <c r="N5" s="71" t="s">
        <v>14</v>
      </c>
      <c r="O5" s="71" t="s">
        <v>15</v>
      </c>
      <c r="P5" s="71" t="s">
        <v>16</v>
      </c>
    </row>
    <row r="6" spans="1:16" x14ac:dyDescent="0.25">
      <c r="B6" s="109" t="s">
        <v>17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</row>
    <row r="7" spans="1:16" ht="20.100000000000001" customHeight="1" x14ac:dyDescent="0.25">
      <c r="A7" s="51">
        <v>1</v>
      </c>
      <c r="B7" s="71" t="s">
        <v>60</v>
      </c>
      <c r="C7" s="37" t="s">
        <v>241</v>
      </c>
      <c r="D7" s="66">
        <v>200</v>
      </c>
      <c r="E7" s="52">
        <v>10.6</v>
      </c>
      <c r="F7" s="52">
        <v>11.6</v>
      </c>
      <c r="G7" s="52">
        <v>38.200000000000003</v>
      </c>
      <c r="H7" s="52">
        <v>299.60000000000002</v>
      </c>
      <c r="I7" s="52">
        <v>0.06</v>
      </c>
      <c r="J7" s="52">
        <v>0.06</v>
      </c>
      <c r="K7" s="52">
        <v>0.06</v>
      </c>
      <c r="L7" s="52">
        <v>0.93999999999999984</v>
      </c>
      <c r="M7" s="52">
        <v>168</v>
      </c>
      <c r="N7" s="52">
        <v>133.4</v>
      </c>
      <c r="O7" s="52">
        <v>14.6</v>
      </c>
      <c r="P7" s="52">
        <v>1</v>
      </c>
    </row>
    <row r="8" spans="1:16" ht="20.100000000000001" customHeight="1" x14ac:dyDescent="0.25">
      <c r="A8" s="51">
        <v>1</v>
      </c>
      <c r="B8" s="71"/>
      <c r="C8" s="37" t="s">
        <v>249</v>
      </c>
      <c r="D8" s="66">
        <v>110</v>
      </c>
      <c r="E8" s="52">
        <v>6.38</v>
      </c>
      <c r="F8" s="52">
        <v>5.5</v>
      </c>
      <c r="G8" s="52">
        <v>8.8000000000000007</v>
      </c>
      <c r="H8" s="52">
        <v>110.22</v>
      </c>
      <c r="I8" s="52">
        <v>0.11</v>
      </c>
      <c r="J8" s="52">
        <v>1.5399999999999998</v>
      </c>
      <c r="K8" s="52">
        <v>0.44</v>
      </c>
      <c r="L8" s="52">
        <v>0.11</v>
      </c>
      <c r="M8" s="52">
        <v>264</v>
      </c>
      <c r="N8" s="52">
        <v>181.5</v>
      </c>
      <c r="O8" s="52">
        <v>30.800000000000004</v>
      </c>
      <c r="P8" s="52">
        <v>0.22</v>
      </c>
    </row>
    <row r="9" spans="1:16" ht="20.100000000000001" customHeight="1" x14ac:dyDescent="0.25">
      <c r="A9" s="51">
        <v>1</v>
      </c>
      <c r="B9" s="71" t="s">
        <v>278</v>
      </c>
      <c r="C9" s="37" t="s">
        <v>26</v>
      </c>
      <c r="D9" s="66" t="s">
        <v>119</v>
      </c>
      <c r="E9" s="52">
        <v>0.08</v>
      </c>
      <c r="F9" s="52">
        <v>0.02</v>
      </c>
      <c r="G9" s="52">
        <v>15</v>
      </c>
      <c r="H9" s="52">
        <v>60.5</v>
      </c>
      <c r="I9" s="52">
        <v>0</v>
      </c>
      <c r="J9" s="52">
        <v>0.04</v>
      </c>
      <c r="K9" s="52">
        <v>0</v>
      </c>
      <c r="L9" s="52">
        <v>0</v>
      </c>
      <c r="M9" s="52">
        <v>11.1</v>
      </c>
      <c r="N9" s="52">
        <v>2.8</v>
      </c>
      <c r="O9" s="52">
        <v>1.4</v>
      </c>
      <c r="P9" s="52">
        <v>0.28000000000000003</v>
      </c>
    </row>
    <row r="10" spans="1:16" ht="16.899999999999999" customHeight="1" x14ac:dyDescent="0.25">
      <c r="A10" s="51">
        <v>1</v>
      </c>
      <c r="B10" s="71"/>
      <c r="C10" s="37" t="s">
        <v>280</v>
      </c>
      <c r="D10" s="66">
        <v>50</v>
      </c>
      <c r="E10" s="52">
        <v>2.75</v>
      </c>
      <c r="F10" s="52">
        <v>3.25</v>
      </c>
      <c r="G10" s="52">
        <v>17.45</v>
      </c>
      <c r="H10" s="52">
        <v>110.05</v>
      </c>
      <c r="I10" s="52">
        <v>0.02</v>
      </c>
      <c r="J10" s="52">
        <v>4.4999999999999998E-2</v>
      </c>
      <c r="K10" s="52">
        <v>0.05</v>
      </c>
      <c r="L10" s="52">
        <v>2.1</v>
      </c>
      <c r="M10" s="52">
        <v>15.35</v>
      </c>
      <c r="N10" s="52">
        <v>28.550000000000004</v>
      </c>
      <c r="O10" s="52">
        <v>3.2</v>
      </c>
      <c r="P10" s="52">
        <v>0.35</v>
      </c>
    </row>
    <row r="11" spans="1:16" ht="16.899999999999999" customHeight="1" x14ac:dyDescent="0.25">
      <c r="B11" s="83"/>
      <c r="C11" s="79" t="s">
        <v>219</v>
      </c>
      <c r="D11" s="66">
        <v>150</v>
      </c>
      <c r="E11" s="80">
        <v>1.4</v>
      </c>
      <c r="F11" s="80">
        <v>0.20000000000000004</v>
      </c>
      <c r="G11" s="80">
        <v>14.299999999999999</v>
      </c>
      <c r="H11" s="80">
        <v>64.599999999999994</v>
      </c>
      <c r="I11" s="80">
        <v>0.06</v>
      </c>
      <c r="J11" s="80">
        <v>15</v>
      </c>
      <c r="K11" s="80">
        <v>0</v>
      </c>
      <c r="L11" s="80">
        <v>1.7</v>
      </c>
      <c r="M11" s="80">
        <v>30</v>
      </c>
      <c r="N11" s="80">
        <v>51.000000000000007</v>
      </c>
      <c r="O11" s="80">
        <v>24</v>
      </c>
      <c r="P11" s="80">
        <v>0.9</v>
      </c>
    </row>
    <row r="12" spans="1:16" ht="18" customHeight="1" x14ac:dyDescent="0.25">
      <c r="A12" s="51">
        <v>1</v>
      </c>
      <c r="B12" s="71"/>
      <c r="C12" s="71" t="s">
        <v>18</v>
      </c>
      <c r="D12" s="66"/>
      <c r="E12" s="71">
        <v>21.209999999999997</v>
      </c>
      <c r="F12" s="83">
        <v>20.57</v>
      </c>
      <c r="G12" s="83">
        <v>93.75</v>
      </c>
      <c r="H12" s="83">
        <v>644.97</v>
      </c>
      <c r="I12" s="83">
        <v>0.24999999999999997</v>
      </c>
      <c r="J12" s="83">
        <v>16.684999999999999</v>
      </c>
      <c r="K12" s="83">
        <v>0.55000000000000004</v>
      </c>
      <c r="L12" s="83">
        <v>4.8499999999999996</v>
      </c>
      <c r="M12" s="83">
        <v>488.45000000000005</v>
      </c>
      <c r="N12" s="83">
        <v>397.25</v>
      </c>
      <c r="O12" s="83">
        <v>74</v>
      </c>
      <c r="P12" s="83">
        <v>2.75</v>
      </c>
    </row>
    <row r="13" spans="1:16" ht="15.95" customHeight="1" x14ac:dyDescent="0.25">
      <c r="A13" s="51">
        <v>1</v>
      </c>
      <c r="B13" s="109" t="s">
        <v>19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</row>
    <row r="14" spans="1:16" ht="20.100000000000001" customHeight="1" x14ac:dyDescent="0.25">
      <c r="B14" s="71" t="s">
        <v>180</v>
      </c>
      <c r="C14" s="37" t="s">
        <v>225</v>
      </c>
      <c r="D14" s="66">
        <v>100</v>
      </c>
      <c r="E14" s="53">
        <v>0.8</v>
      </c>
      <c r="F14" s="53">
        <v>0.1</v>
      </c>
      <c r="G14" s="53">
        <v>1.7</v>
      </c>
      <c r="H14" s="53">
        <v>10.9</v>
      </c>
      <c r="I14" s="53">
        <v>0.02</v>
      </c>
      <c r="J14" s="53">
        <v>5</v>
      </c>
      <c r="K14" s="53">
        <v>0</v>
      </c>
      <c r="L14" s="53">
        <v>0.1</v>
      </c>
      <c r="M14" s="53">
        <v>23</v>
      </c>
      <c r="N14" s="53">
        <v>24</v>
      </c>
      <c r="O14" s="53">
        <v>14</v>
      </c>
      <c r="P14" s="53">
        <v>0.6</v>
      </c>
    </row>
    <row r="15" spans="1:16" ht="20.100000000000001" customHeight="1" x14ac:dyDescent="0.25">
      <c r="A15" s="51">
        <v>1</v>
      </c>
      <c r="B15" s="71" t="s">
        <v>131</v>
      </c>
      <c r="C15" s="37" t="s">
        <v>181</v>
      </c>
      <c r="D15" s="66">
        <v>250</v>
      </c>
      <c r="E15" s="53">
        <v>2</v>
      </c>
      <c r="F15" s="53">
        <v>2.75</v>
      </c>
      <c r="G15" s="53">
        <v>12</v>
      </c>
      <c r="H15" s="53">
        <v>80.749999999999986</v>
      </c>
      <c r="I15" s="53">
        <v>0</v>
      </c>
      <c r="J15" s="53">
        <v>0</v>
      </c>
      <c r="K15" s="53">
        <v>8.25</v>
      </c>
      <c r="L15" s="53">
        <v>1.25</v>
      </c>
      <c r="M15" s="53">
        <v>26.75</v>
      </c>
      <c r="N15" s="53">
        <v>22.75</v>
      </c>
      <c r="O15" s="53">
        <v>56</v>
      </c>
      <c r="P15" s="53">
        <v>1</v>
      </c>
    </row>
    <row r="16" spans="1:16" ht="20.100000000000001" customHeight="1" x14ac:dyDescent="0.25">
      <c r="A16" s="51">
        <v>1</v>
      </c>
      <c r="B16" s="71" t="s">
        <v>311</v>
      </c>
      <c r="C16" s="37" t="s">
        <v>289</v>
      </c>
      <c r="D16" s="66">
        <v>100</v>
      </c>
      <c r="E16" s="53">
        <v>6.9</v>
      </c>
      <c r="F16" s="53">
        <v>19.399999999999999</v>
      </c>
      <c r="G16" s="53">
        <v>17.3</v>
      </c>
      <c r="H16" s="53">
        <v>271.39999999999998</v>
      </c>
      <c r="I16" s="53">
        <v>0</v>
      </c>
      <c r="J16" s="53">
        <v>0.3</v>
      </c>
      <c r="K16" s="53">
        <v>0.9</v>
      </c>
      <c r="L16" s="53">
        <v>0.8</v>
      </c>
      <c r="M16" s="53">
        <v>8.9</v>
      </c>
      <c r="N16" s="53">
        <v>23.2</v>
      </c>
      <c r="O16" s="53">
        <v>87.9</v>
      </c>
      <c r="P16" s="53">
        <v>1.3</v>
      </c>
    </row>
    <row r="17" spans="1:16" ht="20.100000000000001" customHeight="1" x14ac:dyDescent="0.25">
      <c r="B17" s="71" t="s">
        <v>210</v>
      </c>
      <c r="C17" s="37" t="s">
        <v>182</v>
      </c>
      <c r="D17" s="66">
        <v>180</v>
      </c>
      <c r="E17" s="53">
        <v>5.3460000000000001</v>
      </c>
      <c r="F17" s="53">
        <v>4.8600000000000003</v>
      </c>
      <c r="G17" s="53">
        <v>37.980000000000004</v>
      </c>
      <c r="H17" s="53">
        <v>217.04400000000001</v>
      </c>
      <c r="I17" s="53">
        <v>5.3999999999999992E-2</v>
      </c>
      <c r="J17" s="53">
        <v>0</v>
      </c>
      <c r="K17" s="53">
        <v>23.22</v>
      </c>
      <c r="L17" s="53">
        <v>0.70200000000000007</v>
      </c>
      <c r="M17" s="53">
        <v>23.814</v>
      </c>
      <c r="N17" s="53">
        <v>185.68799999999999</v>
      </c>
      <c r="O17" s="53">
        <v>22.77</v>
      </c>
      <c r="P17" s="53">
        <v>1.0619999999999998</v>
      </c>
    </row>
    <row r="18" spans="1:16" ht="20.100000000000001" customHeight="1" x14ac:dyDescent="0.25">
      <c r="A18" s="51">
        <v>1</v>
      </c>
      <c r="B18" s="71" t="s">
        <v>183</v>
      </c>
      <c r="C18" s="37" t="s">
        <v>56</v>
      </c>
      <c r="D18" s="66">
        <v>200</v>
      </c>
      <c r="E18" s="53">
        <v>0.28000000000000003</v>
      </c>
      <c r="F18" s="53">
        <v>0.1</v>
      </c>
      <c r="G18" s="53">
        <v>28.88</v>
      </c>
      <c r="H18" s="53">
        <v>117.54</v>
      </c>
      <c r="I18" s="53">
        <v>0</v>
      </c>
      <c r="J18" s="53">
        <v>19.3</v>
      </c>
      <c r="K18" s="53">
        <v>0</v>
      </c>
      <c r="L18" s="53">
        <v>0.16</v>
      </c>
      <c r="M18" s="53">
        <v>13.66</v>
      </c>
      <c r="N18" s="53">
        <v>7.38</v>
      </c>
      <c r="O18" s="53">
        <v>5.78</v>
      </c>
      <c r="P18" s="53">
        <v>0.46800000000000003</v>
      </c>
    </row>
    <row r="19" spans="1:16" ht="20.100000000000001" customHeight="1" x14ac:dyDescent="0.25">
      <c r="A19" s="51">
        <v>1</v>
      </c>
      <c r="B19" s="71" t="s">
        <v>58</v>
      </c>
      <c r="C19" s="37" t="s">
        <v>20</v>
      </c>
      <c r="D19" s="66">
        <v>40</v>
      </c>
      <c r="E19" s="53">
        <v>3.0666666666666664</v>
      </c>
      <c r="F19" s="53">
        <v>0.26666666666666672</v>
      </c>
      <c r="G19" s="53">
        <v>19.733333333333334</v>
      </c>
      <c r="H19" s="53">
        <v>93.6</v>
      </c>
      <c r="I19" s="53">
        <v>0</v>
      </c>
      <c r="J19" s="53">
        <v>0</v>
      </c>
      <c r="K19" s="53">
        <v>0</v>
      </c>
      <c r="L19" s="53">
        <v>0.4</v>
      </c>
      <c r="M19" s="53">
        <v>8</v>
      </c>
      <c r="N19" s="53">
        <v>26</v>
      </c>
      <c r="O19" s="53">
        <v>5.6000000000000014</v>
      </c>
      <c r="P19" s="53">
        <v>0.4</v>
      </c>
    </row>
    <row r="20" spans="1:16" ht="20.100000000000001" customHeight="1" x14ac:dyDescent="0.25">
      <c r="A20" s="51">
        <v>1</v>
      </c>
      <c r="B20" s="71" t="s">
        <v>184</v>
      </c>
      <c r="C20" s="37" t="s">
        <v>21</v>
      </c>
      <c r="D20" s="66">
        <v>50</v>
      </c>
      <c r="E20" s="53">
        <v>3.25</v>
      </c>
      <c r="F20" s="53">
        <v>0.625</v>
      </c>
      <c r="G20" s="53">
        <v>19.75</v>
      </c>
      <c r="H20" s="53">
        <v>99</v>
      </c>
      <c r="I20" s="53">
        <v>0.125</v>
      </c>
      <c r="J20" s="53">
        <v>0</v>
      </c>
      <c r="K20" s="53">
        <v>0</v>
      </c>
      <c r="L20" s="53">
        <v>0.75</v>
      </c>
      <c r="M20" s="53">
        <v>14.5</v>
      </c>
      <c r="N20" s="53">
        <v>75</v>
      </c>
      <c r="O20" s="53">
        <v>23.5</v>
      </c>
      <c r="P20" s="53">
        <v>2</v>
      </c>
    </row>
    <row r="21" spans="1:16" ht="13.9" customHeight="1" x14ac:dyDescent="0.25">
      <c r="A21" s="51">
        <v>1</v>
      </c>
      <c r="B21" s="71"/>
      <c r="C21" s="71" t="s">
        <v>18</v>
      </c>
      <c r="D21" s="66"/>
      <c r="E21" s="71">
        <v>21.642666666666663</v>
      </c>
      <c r="F21" s="105">
        <v>28.101666666666667</v>
      </c>
      <c r="G21" s="105">
        <v>137.34333333333333</v>
      </c>
      <c r="H21" s="105">
        <v>890.23399999999992</v>
      </c>
      <c r="I21" s="105">
        <v>0.19900000000000001</v>
      </c>
      <c r="J21" s="105">
        <v>24.6</v>
      </c>
      <c r="K21" s="105">
        <v>32.369999999999997</v>
      </c>
      <c r="L21" s="105">
        <v>4.1620000000000008</v>
      </c>
      <c r="M21" s="105">
        <v>118.624</v>
      </c>
      <c r="N21" s="105">
        <v>364.01799999999997</v>
      </c>
      <c r="O21" s="105">
        <v>215.55</v>
      </c>
      <c r="P21" s="105">
        <v>6.830000000000001</v>
      </c>
    </row>
    <row r="22" spans="1:16" ht="16.149999999999999" customHeight="1" x14ac:dyDescent="0.25">
      <c r="A22" s="51">
        <v>1</v>
      </c>
      <c r="B22" s="109" t="s">
        <v>22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</row>
    <row r="23" spans="1:16" ht="22.9" customHeight="1" x14ac:dyDescent="0.25">
      <c r="A23" s="51">
        <v>1</v>
      </c>
      <c r="B23" s="71" t="s">
        <v>217</v>
      </c>
      <c r="C23" s="37" t="s">
        <v>50</v>
      </c>
      <c r="D23" s="66">
        <v>200</v>
      </c>
      <c r="E23" s="53">
        <v>11.205</v>
      </c>
      <c r="F23" s="53">
        <v>13.904999999999999</v>
      </c>
      <c r="G23" s="53">
        <v>2.835</v>
      </c>
      <c r="H23" s="53">
        <v>181.30500000000001</v>
      </c>
      <c r="I23" s="53">
        <v>0.10800000000000001</v>
      </c>
      <c r="J23" s="53">
        <v>0.54</v>
      </c>
      <c r="K23" s="53">
        <v>0.35100000000000003</v>
      </c>
      <c r="L23" s="53">
        <v>0.67500000000000004</v>
      </c>
      <c r="M23" s="53">
        <v>194.4</v>
      </c>
      <c r="N23" s="53">
        <v>363.15</v>
      </c>
      <c r="O23" s="53">
        <v>29.7</v>
      </c>
      <c r="P23" s="53">
        <v>3.78</v>
      </c>
    </row>
    <row r="24" spans="1:16" ht="18.600000000000001" customHeight="1" x14ac:dyDescent="0.25">
      <c r="A24" s="51">
        <v>1</v>
      </c>
      <c r="B24" s="71" t="s">
        <v>193</v>
      </c>
      <c r="C24" s="37" t="s">
        <v>57</v>
      </c>
      <c r="D24" s="66">
        <v>200</v>
      </c>
      <c r="E24" s="53">
        <v>0.66</v>
      </c>
      <c r="F24" s="53">
        <v>0.1</v>
      </c>
      <c r="G24" s="53">
        <v>28.02</v>
      </c>
      <c r="H24" s="53">
        <v>115.62</v>
      </c>
      <c r="I24" s="53">
        <v>0</v>
      </c>
      <c r="J24" s="53">
        <v>0.02</v>
      </c>
      <c r="K24" s="53">
        <v>0.68</v>
      </c>
      <c r="L24" s="53">
        <v>0.5</v>
      </c>
      <c r="M24" s="53">
        <v>32.479999999999997</v>
      </c>
      <c r="N24" s="53">
        <v>17.46</v>
      </c>
      <c r="O24" s="53">
        <v>23.44</v>
      </c>
      <c r="P24" s="53">
        <v>0.7</v>
      </c>
    </row>
    <row r="25" spans="1:16" ht="18" customHeight="1" x14ac:dyDescent="0.25">
      <c r="B25" s="71" t="s">
        <v>58</v>
      </c>
      <c r="C25" s="37" t="s">
        <v>20</v>
      </c>
      <c r="D25" s="66">
        <v>40</v>
      </c>
      <c r="E25" s="53">
        <v>2.2999999999999998</v>
      </c>
      <c r="F25" s="53">
        <v>0.20000000000000004</v>
      </c>
      <c r="G25" s="53">
        <v>14.8</v>
      </c>
      <c r="H25" s="53">
        <v>70.2</v>
      </c>
      <c r="I25" s="53">
        <v>0</v>
      </c>
      <c r="J25" s="53">
        <v>0</v>
      </c>
      <c r="K25" s="53">
        <v>0</v>
      </c>
      <c r="L25" s="53">
        <v>0.3</v>
      </c>
      <c r="M25" s="53">
        <v>6</v>
      </c>
      <c r="N25" s="53">
        <v>19.5</v>
      </c>
      <c r="O25" s="53">
        <v>4.2</v>
      </c>
      <c r="P25" s="53">
        <v>0.3</v>
      </c>
    </row>
    <row r="26" spans="1:16" ht="16.149999999999999" customHeight="1" x14ac:dyDescent="0.25">
      <c r="A26" s="51">
        <v>1</v>
      </c>
      <c r="B26" s="71"/>
      <c r="C26" s="71" t="s">
        <v>18</v>
      </c>
      <c r="D26" s="66"/>
      <c r="E26" s="71">
        <v>14.164999999999999</v>
      </c>
      <c r="F26" s="71">
        <v>14.204999999999998</v>
      </c>
      <c r="G26" s="71">
        <v>45.655000000000001</v>
      </c>
      <c r="H26" s="71">
        <v>367.125</v>
      </c>
      <c r="I26" s="71">
        <v>0.10800000000000001</v>
      </c>
      <c r="J26" s="71">
        <v>0.56000000000000005</v>
      </c>
      <c r="K26" s="71">
        <v>1.0310000000000001</v>
      </c>
      <c r="L26" s="71">
        <v>1.4750000000000001</v>
      </c>
      <c r="M26" s="71">
        <v>232.88</v>
      </c>
      <c r="N26" s="71">
        <v>400.10999999999996</v>
      </c>
      <c r="O26" s="71">
        <v>57.34</v>
      </c>
      <c r="P26" s="71">
        <v>4.7799999999999994</v>
      </c>
    </row>
    <row r="27" spans="1:16" ht="15" customHeight="1" x14ac:dyDescent="0.25">
      <c r="A27" s="51">
        <v>1</v>
      </c>
      <c r="B27" s="71"/>
      <c r="C27" s="71" t="s">
        <v>23</v>
      </c>
      <c r="D27" s="66"/>
      <c r="E27" s="71">
        <v>57.017666666666663</v>
      </c>
      <c r="F27" s="71">
        <v>62.876666666666665</v>
      </c>
      <c r="G27" s="71">
        <v>276.74833333333333</v>
      </c>
      <c r="H27" s="71">
        <v>1902.329</v>
      </c>
      <c r="I27" s="71">
        <v>0.55699999999999994</v>
      </c>
      <c r="J27" s="71">
        <v>41.844999999999999</v>
      </c>
      <c r="K27" s="71">
        <v>33.950999999999993</v>
      </c>
      <c r="L27" s="71">
        <v>10.487</v>
      </c>
      <c r="M27" s="71">
        <v>839.95400000000006</v>
      </c>
      <c r="N27" s="71">
        <v>1161.3779999999999</v>
      </c>
      <c r="O27" s="71">
        <v>346.89</v>
      </c>
      <c r="P27" s="71">
        <v>14.360000000000001</v>
      </c>
    </row>
    <row r="28" spans="1:16" s="47" customFormat="1" ht="15" customHeight="1" x14ac:dyDescent="0.25">
      <c r="B28" s="54"/>
      <c r="C28" s="54"/>
      <c r="D28" s="9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</row>
    <row r="29" spans="1:16" s="47" customFormat="1" ht="20.100000000000001" customHeight="1" x14ac:dyDescent="0.25">
      <c r="B29" s="48" t="s">
        <v>168</v>
      </c>
      <c r="C29" s="49"/>
      <c r="D29" s="9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</row>
    <row r="30" spans="1:16" s="47" customFormat="1" ht="20.100000000000001" customHeight="1" x14ac:dyDescent="0.25">
      <c r="B30" s="48" t="s">
        <v>166</v>
      </c>
      <c r="C30" s="49"/>
      <c r="D30" s="9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</row>
    <row r="31" spans="1:16" s="47" customFormat="1" x14ac:dyDescent="0.25">
      <c r="B31" s="48" t="s">
        <v>339</v>
      </c>
      <c r="C31" s="49"/>
      <c r="D31" s="93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s="47" customFormat="1" ht="41.25" customHeight="1" x14ac:dyDescent="0.25">
      <c r="B32" s="111" t="s">
        <v>0</v>
      </c>
      <c r="C32" s="111" t="s">
        <v>1</v>
      </c>
      <c r="D32" s="112" t="s">
        <v>2</v>
      </c>
      <c r="E32" s="109" t="s">
        <v>3</v>
      </c>
      <c r="F32" s="109"/>
      <c r="G32" s="109"/>
      <c r="H32" s="109" t="s">
        <v>4</v>
      </c>
      <c r="I32" s="109" t="s">
        <v>5</v>
      </c>
      <c r="J32" s="109"/>
      <c r="K32" s="109"/>
      <c r="L32" s="109"/>
      <c r="M32" s="109" t="s">
        <v>6</v>
      </c>
      <c r="N32" s="109"/>
      <c r="O32" s="109"/>
      <c r="P32" s="109"/>
    </row>
    <row r="33" spans="1:16" s="47" customFormat="1" ht="16.149999999999999" customHeight="1" x14ac:dyDescent="0.25">
      <c r="B33" s="111"/>
      <c r="C33" s="111"/>
      <c r="D33" s="112"/>
      <c r="E33" s="71" t="s">
        <v>7</v>
      </c>
      <c r="F33" s="71" t="s">
        <v>8</v>
      </c>
      <c r="G33" s="71" t="s">
        <v>9</v>
      </c>
      <c r="H33" s="109"/>
      <c r="I33" s="71" t="s">
        <v>167</v>
      </c>
      <c r="J33" s="71" t="s">
        <v>10</v>
      </c>
      <c r="K33" s="71" t="s">
        <v>11</v>
      </c>
      <c r="L33" s="71" t="s">
        <v>12</v>
      </c>
      <c r="M33" s="71" t="s">
        <v>13</v>
      </c>
      <c r="N33" s="71" t="s">
        <v>14</v>
      </c>
      <c r="O33" s="71" t="s">
        <v>15</v>
      </c>
      <c r="P33" s="71" t="s">
        <v>16</v>
      </c>
    </row>
    <row r="34" spans="1:16" ht="15.6" customHeight="1" x14ac:dyDescent="0.25">
      <c r="A34" s="51">
        <v>2</v>
      </c>
      <c r="B34" s="109" t="s">
        <v>17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</row>
    <row r="35" spans="1:16" ht="18.600000000000001" customHeight="1" x14ac:dyDescent="0.25">
      <c r="B35" s="71" t="s">
        <v>268</v>
      </c>
      <c r="C35" s="37" t="s">
        <v>192</v>
      </c>
      <c r="D35" s="66">
        <v>100</v>
      </c>
      <c r="E35" s="53">
        <v>14.37</v>
      </c>
      <c r="F35" s="53">
        <v>10.42</v>
      </c>
      <c r="G35" s="53">
        <v>3.04</v>
      </c>
      <c r="H35" s="53">
        <v>163.41999999999999</v>
      </c>
      <c r="I35" s="53">
        <v>8.1000000000000003E-2</v>
      </c>
      <c r="J35" s="53">
        <v>0.1</v>
      </c>
      <c r="K35" s="53">
        <v>1.43</v>
      </c>
      <c r="L35" s="53">
        <v>2.74</v>
      </c>
      <c r="M35" s="53">
        <v>47.49</v>
      </c>
      <c r="N35" s="53">
        <v>28.73</v>
      </c>
      <c r="O35" s="53">
        <v>13.07</v>
      </c>
      <c r="P35" s="53">
        <v>1.75</v>
      </c>
    </row>
    <row r="36" spans="1:16" ht="18" customHeight="1" x14ac:dyDescent="0.25">
      <c r="B36" s="71" t="s">
        <v>180</v>
      </c>
      <c r="C36" s="37" t="s">
        <v>254</v>
      </c>
      <c r="D36" s="66">
        <v>100</v>
      </c>
      <c r="E36" s="53">
        <v>1.7</v>
      </c>
      <c r="F36" s="53">
        <v>3</v>
      </c>
      <c r="G36" s="53">
        <v>6</v>
      </c>
      <c r="H36" s="53">
        <v>57.8</v>
      </c>
      <c r="I36" s="53">
        <v>0</v>
      </c>
      <c r="J36" s="53">
        <v>6.2</v>
      </c>
      <c r="K36" s="53">
        <v>0</v>
      </c>
      <c r="L36" s="53">
        <v>2.2000000000000002</v>
      </c>
      <c r="M36" s="53">
        <v>36.4</v>
      </c>
      <c r="N36" s="53">
        <v>36.4</v>
      </c>
      <c r="O36" s="53">
        <v>13.3</v>
      </c>
      <c r="P36" s="53">
        <v>0.7</v>
      </c>
    </row>
    <row r="37" spans="1:16" ht="18" customHeight="1" x14ac:dyDescent="0.25">
      <c r="B37" s="71" t="s">
        <v>58</v>
      </c>
      <c r="C37" s="37" t="s">
        <v>20</v>
      </c>
      <c r="D37" s="66">
        <v>40</v>
      </c>
      <c r="E37" s="53">
        <v>3.0666666666666664</v>
      </c>
      <c r="F37" s="53">
        <v>0.26666666666666672</v>
      </c>
      <c r="G37" s="53">
        <v>19.733333333333334</v>
      </c>
      <c r="H37" s="53">
        <v>93.6</v>
      </c>
      <c r="I37" s="53">
        <v>0</v>
      </c>
      <c r="J37" s="53">
        <v>0</v>
      </c>
      <c r="K37" s="53">
        <v>0</v>
      </c>
      <c r="L37" s="53">
        <v>0.4</v>
      </c>
      <c r="M37" s="53">
        <v>8</v>
      </c>
      <c r="N37" s="53">
        <v>26</v>
      </c>
      <c r="O37" s="53">
        <v>5.6000000000000014</v>
      </c>
      <c r="P37" s="53">
        <v>0.4</v>
      </c>
    </row>
    <row r="38" spans="1:16" ht="14.45" customHeight="1" x14ac:dyDescent="0.25">
      <c r="A38" s="51">
        <v>2</v>
      </c>
      <c r="B38" s="71"/>
      <c r="C38" s="37" t="s">
        <v>216</v>
      </c>
      <c r="D38" s="66">
        <v>100</v>
      </c>
      <c r="E38" s="53">
        <v>4</v>
      </c>
      <c r="F38" s="53">
        <v>4.7</v>
      </c>
      <c r="G38" s="53">
        <v>27.8</v>
      </c>
      <c r="H38" s="53">
        <v>169.5</v>
      </c>
      <c r="I38" s="53">
        <v>0.06</v>
      </c>
      <c r="J38" s="53">
        <v>0</v>
      </c>
      <c r="K38" s="53">
        <v>0.01</v>
      </c>
      <c r="L38" s="53">
        <v>2</v>
      </c>
      <c r="M38" s="53">
        <v>16</v>
      </c>
      <c r="N38" s="53">
        <v>44</v>
      </c>
      <c r="O38" s="53">
        <v>6</v>
      </c>
      <c r="P38" s="53">
        <v>0.6</v>
      </c>
    </row>
    <row r="39" spans="1:16" ht="18" customHeight="1" x14ac:dyDescent="0.25">
      <c r="A39" s="51">
        <v>2</v>
      </c>
      <c r="B39" s="71" t="s">
        <v>270</v>
      </c>
      <c r="C39" s="37" t="s">
        <v>186</v>
      </c>
      <c r="D39" s="66" t="s">
        <v>118</v>
      </c>
      <c r="E39" s="53">
        <v>0.14000000000000001</v>
      </c>
      <c r="F39" s="53">
        <v>0.02</v>
      </c>
      <c r="G39" s="53">
        <v>15.2</v>
      </c>
      <c r="H39" s="53">
        <v>61.54</v>
      </c>
      <c r="I39" s="53">
        <v>0</v>
      </c>
      <c r="J39" s="53">
        <v>2.84</v>
      </c>
      <c r="K39" s="53">
        <v>0</v>
      </c>
      <c r="L39" s="53">
        <v>0.02</v>
      </c>
      <c r="M39" s="53">
        <v>14.2</v>
      </c>
      <c r="N39" s="53">
        <v>4.4000000000000004</v>
      </c>
      <c r="O39" s="53">
        <v>2.4</v>
      </c>
      <c r="P39" s="53">
        <v>0.36</v>
      </c>
    </row>
    <row r="40" spans="1:16" ht="19.899999999999999" customHeight="1" x14ac:dyDescent="0.25">
      <c r="A40" s="51">
        <v>2</v>
      </c>
      <c r="B40" s="71"/>
      <c r="C40" s="71" t="s">
        <v>18</v>
      </c>
      <c r="D40" s="66"/>
      <c r="E40" s="71">
        <v>23.276666666666667</v>
      </c>
      <c r="F40" s="105">
        <v>18.406666666666666</v>
      </c>
      <c r="G40" s="105">
        <v>71.773333333333341</v>
      </c>
      <c r="H40" s="105">
        <v>545.8599999999999</v>
      </c>
      <c r="I40" s="105">
        <v>0.14100000000000001</v>
      </c>
      <c r="J40" s="105">
        <v>9.14</v>
      </c>
      <c r="K40" s="105">
        <v>1.44</v>
      </c>
      <c r="L40" s="105">
        <v>7.36</v>
      </c>
      <c r="M40" s="105">
        <v>122.09</v>
      </c>
      <c r="N40" s="105">
        <v>139.53</v>
      </c>
      <c r="O40" s="105">
        <v>40.369999999999997</v>
      </c>
      <c r="P40" s="105">
        <v>3.81</v>
      </c>
    </row>
    <row r="41" spans="1:16" ht="15.6" customHeight="1" x14ac:dyDescent="0.25">
      <c r="A41" s="51">
        <v>2</v>
      </c>
      <c r="B41" s="109" t="s">
        <v>19</v>
      </c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</row>
    <row r="42" spans="1:16" ht="18" customHeight="1" x14ac:dyDescent="0.25">
      <c r="A42" s="51">
        <v>2</v>
      </c>
      <c r="B42" s="66" t="s">
        <v>276</v>
      </c>
      <c r="C42" s="37" t="s">
        <v>346</v>
      </c>
      <c r="D42" s="66">
        <v>100</v>
      </c>
      <c r="E42" s="56">
        <v>0.9</v>
      </c>
      <c r="F42" s="56">
        <v>6</v>
      </c>
      <c r="G42" s="56">
        <v>3.6</v>
      </c>
      <c r="H42" s="56">
        <v>72</v>
      </c>
      <c r="I42" s="56">
        <v>0</v>
      </c>
      <c r="J42" s="56">
        <v>8.1999999999999993</v>
      </c>
      <c r="K42" s="56">
        <v>0</v>
      </c>
      <c r="L42" s="56">
        <v>0.3</v>
      </c>
      <c r="M42" s="56">
        <v>19</v>
      </c>
      <c r="N42" s="56">
        <v>33.9</v>
      </c>
      <c r="O42" s="56">
        <v>16</v>
      </c>
      <c r="P42" s="56">
        <v>0.7</v>
      </c>
    </row>
    <row r="43" spans="1:16" ht="17.45" customHeight="1" x14ac:dyDescent="0.25">
      <c r="B43" s="74" t="s">
        <v>271</v>
      </c>
      <c r="C43" s="37" t="s">
        <v>187</v>
      </c>
      <c r="D43" s="66" t="s">
        <v>329</v>
      </c>
      <c r="E43" s="56">
        <v>1.8274999999999999</v>
      </c>
      <c r="F43" s="56">
        <v>5.07</v>
      </c>
      <c r="G43" s="56">
        <v>10.967499999999999</v>
      </c>
      <c r="H43" s="56">
        <v>96.81</v>
      </c>
      <c r="I43" s="56">
        <v>5.0000000000000001E-4</v>
      </c>
      <c r="J43" s="56">
        <v>5.000000000000001E-3</v>
      </c>
      <c r="K43" s="56">
        <v>11.75</v>
      </c>
      <c r="L43" s="56">
        <v>2.5049999999999999</v>
      </c>
      <c r="M43" s="56">
        <v>50.65</v>
      </c>
      <c r="N43" s="56">
        <v>26.85</v>
      </c>
      <c r="O43" s="56">
        <v>54.6</v>
      </c>
      <c r="P43" s="56">
        <v>1.2499999999999998</v>
      </c>
    </row>
    <row r="44" spans="1:16" ht="16.899999999999999" customHeight="1" x14ac:dyDescent="0.25">
      <c r="A44" s="51">
        <v>2</v>
      </c>
      <c r="B44" s="74" t="s">
        <v>309</v>
      </c>
      <c r="C44" s="37" t="s">
        <v>310</v>
      </c>
      <c r="D44" s="66">
        <v>100</v>
      </c>
      <c r="E44" s="56">
        <v>10.6</v>
      </c>
      <c r="F44" s="56">
        <v>18.7</v>
      </c>
      <c r="G44" s="56">
        <v>11.1</v>
      </c>
      <c r="H44" s="56">
        <v>255.1</v>
      </c>
      <c r="I44" s="56">
        <v>0.2</v>
      </c>
      <c r="J44" s="56">
        <v>0.3</v>
      </c>
      <c r="K44" s="56">
        <v>0.02</v>
      </c>
      <c r="L44" s="56">
        <v>2.2999999999999998</v>
      </c>
      <c r="M44" s="56">
        <v>15.7</v>
      </c>
      <c r="N44" s="56">
        <v>120.7</v>
      </c>
      <c r="O44" s="56">
        <v>17.600000000000001</v>
      </c>
      <c r="P44" s="56">
        <v>1.4</v>
      </c>
    </row>
    <row r="45" spans="1:16" ht="16.899999999999999" customHeight="1" x14ac:dyDescent="0.25">
      <c r="B45" s="74" t="s">
        <v>104</v>
      </c>
      <c r="C45" s="37" t="s">
        <v>281</v>
      </c>
      <c r="D45" s="66">
        <v>180</v>
      </c>
      <c r="E45" s="56">
        <v>10.295999999999999</v>
      </c>
      <c r="F45" s="56">
        <v>6.9479999999999995</v>
      </c>
      <c r="G45" s="56">
        <v>37.224000000000004</v>
      </c>
      <c r="H45" s="56">
        <v>252.61199999999999</v>
      </c>
      <c r="I45" s="56">
        <v>0.28800000000000003</v>
      </c>
      <c r="J45" s="56">
        <v>0</v>
      </c>
      <c r="K45" s="56">
        <v>1.8000000000000002E-2</v>
      </c>
      <c r="L45" s="56">
        <v>0.72</v>
      </c>
      <c r="M45" s="56">
        <v>18.468</v>
      </c>
      <c r="N45" s="56">
        <v>243.99000000000004</v>
      </c>
      <c r="O45" s="56">
        <v>162.57599999999999</v>
      </c>
      <c r="P45" s="56">
        <v>5.58</v>
      </c>
    </row>
    <row r="46" spans="1:16" ht="14.45" customHeight="1" x14ac:dyDescent="0.25">
      <c r="A46" s="51">
        <v>2</v>
      </c>
      <c r="B46" s="74" t="s">
        <v>185</v>
      </c>
      <c r="C46" s="37" t="s">
        <v>49</v>
      </c>
      <c r="D46" s="66">
        <v>200</v>
      </c>
      <c r="E46" s="56">
        <v>0.16</v>
      </c>
      <c r="F46" s="56">
        <v>0.16</v>
      </c>
      <c r="G46" s="56">
        <v>19.88</v>
      </c>
      <c r="H46" s="56">
        <v>81.599999999999994</v>
      </c>
      <c r="I46" s="56">
        <v>0.02</v>
      </c>
      <c r="J46" s="56">
        <v>0.9</v>
      </c>
      <c r="K46" s="56">
        <v>0</v>
      </c>
      <c r="L46" s="56">
        <v>0.08</v>
      </c>
      <c r="M46" s="56">
        <v>13.94</v>
      </c>
      <c r="N46" s="56">
        <v>4.4000000000000004</v>
      </c>
      <c r="O46" s="56">
        <v>5.14</v>
      </c>
      <c r="P46" s="56">
        <v>0.93600000000000005</v>
      </c>
    </row>
    <row r="47" spans="1:16" ht="16.899999999999999" customHeight="1" x14ac:dyDescent="0.25">
      <c r="A47" s="51">
        <v>2</v>
      </c>
      <c r="B47" s="74" t="s">
        <v>58</v>
      </c>
      <c r="C47" s="37" t="s">
        <v>20</v>
      </c>
      <c r="D47" s="66">
        <v>40</v>
      </c>
      <c r="E47" s="56">
        <v>3.0666666666666664</v>
      </c>
      <c r="F47" s="56">
        <v>0.26666666666666672</v>
      </c>
      <c r="G47" s="56">
        <v>19.733333333333334</v>
      </c>
      <c r="H47" s="56">
        <v>93.6</v>
      </c>
      <c r="I47" s="56">
        <v>0</v>
      </c>
      <c r="J47" s="56">
        <v>0</v>
      </c>
      <c r="K47" s="56">
        <v>0</v>
      </c>
      <c r="L47" s="56">
        <v>0.4</v>
      </c>
      <c r="M47" s="56">
        <v>8</v>
      </c>
      <c r="N47" s="56">
        <v>26</v>
      </c>
      <c r="O47" s="56">
        <v>5.6000000000000014</v>
      </c>
      <c r="P47" s="56">
        <v>0.4</v>
      </c>
    </row>
    <row r="48" spans="1:16" ht="16.899999999999999" customHeight="1" x14ac:dyDescent="0.25">
      <c r="B48" s="74" t="s">
        <v>184</v>
      </c>
      <c r="C48" s="37" t="s">
        <v>21</v>
      </c>
      <c r="D48" s="66">
        <v>50</v>
      </c>
      <c r="E48" s="56">
        <v>3.25</v>
      </c>
      <c r="F48" s="56">
        <v>0.625</v>
      </c>
      <c r="G48" s="56">
        <v>19.75</v>
      </c>
      <c r="H48" s="56">
        <v>97.625</v>
      </c>
      <c r="I48" s="56">
        <v>0.125</v>
      </c>
      <c r="J48" s="56">
        <v>0</v>
      </c>
      <c r="K48" s="56">
        <v>0</v>
      </c>
      <c r="L48" s="56">
        <v>0.75</v>
      </c>
      <c r="M48" s="56">
        <v>14.499999999999998</v>
      </c>
      <c r="N48" s="56">
        <v>75</v>
      </c>
      <c r="O48" s="56">
        <v>23.5</v>
      </c>
      <c r="P48" s="56">
        <v>2</v>
      </c>
    </row>
    <row r="49" spans="1:16" ht="13.9" customHeight="1" x14ac:dyDescent="0.25">
      <c r="A49" s="51">
        <v>2</v>
      </c>
      <c r="B49" s="71"/>
      <c r="C49" s="71" t="s">
        <v>18</v>
      </c>
      <c r="D49" s="66"/>
      <c r="E49" s="90">
        <v>29.200166666666668</v>
      </c>
      <c r="F49" s="74">
        <v>31.769666666666666</v>
      </c>
      <c r="G49" s="74">
        <v>118.65483333333333</v>
      </c>
      <c r="H49" s="74">
        <v>877.34699999999998</v>
      </c>
      <c r="I49" s="74">
        <v>0.63350000000000006</v>
      </c>
      <c r="J49" s="74">
        <v>1.2050000000000001</v>
      </c>
      <c r="K49" s="74">
        <v>11.788</v>
      </c>
      <c r="L49" s="74">
        <v>6.7549999999999999</v>
      </c>
      <c r="M49" s="74">
        <v>121.258</v>
      </c>
      <c r="N49" s="74">
        <v>496.94000000000005</v>
      </c>
      <c r="O49" s="74">
        <v>269.01599999999996</v>
      </c>
      <c r="P49" s="72">
        <v>9.5660000000000007</v>
      </c>
    </row>
    <row r="50" spans="1:16" ht="18" customHeight="1" x14ac:dyDescent="0.25">
      <c r="A50" s="51">
        <v>2</v>
      </c>
      <c r="B50" s="109" t="s">
        <v>22</v>
      </c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</row>
    <row r="51" spans="1:16" ht="19.899999999999999" customHeight="1" x14ac:dyDescent="0.25">
      <c r="A51" s="51">
        <v>2</v>
      </c>
      <c r="B51" s="71" t="s">
        <v>230</v>
      </c>
      <c r="C51" s="57" t="s">
        <v>282</v>
      </c>
      <c r="D51" s="77" t="s">
        <v>352</v>
      </c>
      <c r="E51" s="58">
        <v>6.2780000000000005</v>
      </c>
      <c r="F51" s="58">
        <v>16.210999999999999</v>
      </c>
      <c r="G51" s="58">
        <v>39.044000000000004</v>
      </c>
      <c r="H51" s="58">
        <v>327.18700000000001</v>
      </c>
      <c r="I51" s="58">
        <v>0.25799999999999995</v>
      </c>
      <c r="J51" s="58">
        <v>8.0625</v>
      </c>
      <c r="K51" s="58">
        <v>45.15</v>
      </c>
      <c r="L51" s="58">
        <v>5.2245000000000008</v>
      </c>
      <c r="M51" s="58">
        <v>49.407000000000004</v>
      </c>
      <c r="N51" s="58">
        <v>173.376</v>
      </c>
      <c r="O51" s="58">
        <v>57.426500000000004</v>
      </c>
      <c r="P51" s="58">
        <v>1.7415000000000003</v>
      </c>
    </row>
    <row r="52" spans="1:16" ht="14.45" customHeight="1" x14ac:dyDescent="0.25">
      <c r="A52" s="51">
        <v>2</v>
      </c>
      <c r="B52" s="65" t="s">
        <v>278</v>
      </c>
      <c r="C52" s="57" t="s">
        <v>26</v>
      </c>
      <c r="D52" s="77" t="s">
        <v>352</v>
      </c>
      <c r="E52" s="58">
        <v>0.08</v>
      </c>
      <c r="F52" s="58">
        <v>0.02</v>
      </c>
      <c r="G52" s="58">
        <v>15</v>
      </c>
      <c r="H52" s="58">
        <v>60.5</v>
      </c>
      <c r="I52" s="58">
        <v>0</v>
      </c>
      <c r="J52" s="58">
        <v>0.04</v>
      </c>
      <c r="K52" s="58">
        <v>0</v>
      </c>
      <c r="L52" s="58">
        <v>0</v>
      </c>
      <c r="M52" s="58">
        <v>11.1</v>
      </c>
      <c r="N52" s="58">
        <v>2.8</v>
      </c>
      <c r="O52" s="58">
        <v>1.4</v>
      </c>
      <c r="P52" s="58">
        <v>0.28000000000000003</v>
      </c>
    </row>
    <row r="53" spans="1:16" ht="14.45" customHeight="1" x14ac:dyDescent="0.25">
      <c r="A53" s="51">
        <v>2</v>
      </c>
      <c r="B53" s="53"/>
      <c r="C53" s="71" t="s">
        <v>18</v>
      </c>
      <c r="D53" s="77"/>
      <c r="E53" s="71">
        <v>6.3580000000000005</v>
      </c>
      <c r="F53" s="71">
        <v>16.230999999999998</v>
      </c>
      <c r="G53" s="71">
        <v>54.044000000000004</v>
      </c>
      <c r="H53" s="71">
        <v>387.68700000000001</v>
      </c>
      <c r="I53" s="71">
        <v>0.25799999999999995</v>
      </c>
      <c r="J53" s="71">
        <v>8.1024999999999991</v>
      </c>
      <c r="K53" s="71">
        <v>45.15</v>
      </c>
      <c r="L53" s="71">
        <v>5.2245000000000008</v>
      </c>
      <c r="M53" s="71">
        <v>60.507000000000005</v>
      </c>
      <c r="N53" s="71">
        <v>176.17600000000002</v>
      </c>
      <c r="O53" s="71">
        <v>58.826500000000003</v>
      </c>
      <c r="P53" s="71">
        <v>2.0215000000000005</v>
      </c>
    </row>
    <row r="54" spans="1:16" ht="15.6" customHeight="1" x14ac:dyDescent="0.25">
      <c r="A54" s="51">
        <v>2</v>
      </c>
      <c r="B54" s="53"/>
      <c r="C54" s="71" t="s">
        <v>25</v>
      </c>
      <c r="D54" s="77"/>
      <c r="E54" s="71">
        <v>58.834833333333336</v>
      </c>
      <c r="F54" s="71">
        <v>66.407333333333327</v>
      </c>
      <c r="G54" s="71">
        <v>244.47216666666668</v>
      </c>
      <c r="H54" s="71">
        <v>1810.8939999999998</v>
      </c>
      <c r="I54" s="71">
        <v>1.0325</v>
      </c>
      <c r="J54" s="71">
        <v>18.447499999999998</v>
      </c>
      <c r="K54" s="71">
        <v>58.378</v>
      </c>
      <c r="L54" s="71">
        <v>19.339500000000001</v>
      </c>
      <c r="M54" s="71">
        <v>303.85500000000002</v>
      </c>
      <c r="N54" s="71">
        <v>812.64600000000007</v>
      </c>
      <c r="O54" s="71">
        <v>368.21249999999998</v>
      </c>
      <c r="P54" s="71">
        <v>15.397500000000001</v>
      </c>
    </row>
    <row r="55" spans="1:16" s="47" customFormat="1" ht="20.100000000000001" customHeight="1" x14ac:dyDescent="0.25">
      <c r="B55" s="54"/>
      <c r="C55" s="54"/>
      <c r="D55" s="9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</row>
    <row r="56" spans="1:16" s="47" customFormat="1" ht="20.100000000000001" customHeight="1" x14ac:dyDescent="0.25">
      <c r="B56" s="48" t="s">
        <v>169</v>
      </c>
      <c r="C56" s="49"/>
      <c r="D56" s="9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</row>
    <row r="57" spans="1:16" s="47" customFormat="1" ht="20.100000000000001" customHeight="1" x14ac:dyDescent="0.25">
      <c r="B57" s="48" t="s">
        <v>166</v>
      </c>
      <c r="C57" s="49"/>
      <c r="D57" s="9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</row>
    <row r="58" spans="1:16" s="47" customFormat="1" x14ac:dyDescent="0.25">
      <c r="B58" s="48" t="s">
        <v>339</v>
      </c>
      <c r="C58" s="49"/>
      <c r="D58" s="93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</row>
    <row r="59" spans="1:16" s="47" customFormat="1" ht="27" customHeight="1" x14ac:dyDescent="0.25">
      <c r="B59" s="111" t="s">
        <v>0</v>
      </c>
      <c r="C59" s="111" t="s">
        <v>1</v>
      </c>
      <c r="D59" s="112" t="s">
        <v>2</v>
      </c>
      <c r="E59" s="109" t="s">
        <v>3</v>
      </c>
      <c r="F59" s="109"/>
      <c r="G59" s="109"/>
      <c r="H59" s="109" t="s">
        <v>4</v>
      </c>
      <c r="I59" s="109" t="s">
        <v>5</v>
      </c>
      <c r="J59" s="109"/>
      <c r="K59" s="109"/>
      <c r="L59" s="109"/>
      <c r="M59" s="109" t="s">
        <v>6</v>
      </c>
      <c r="N59" s="109"/>
      <c r="O59" s="109"/>
      <c r="P59" s="109"/>
    </row>
    <row r="60" spans="1:16" s="47" customFormat="1" ht="32.450000000000003" customHeight="1" x14ac:dyDescent="0.25">
      <c r="B60" s="111"/>
      <c r="C60" s="111"/>
      <c r="D60" s="112"/>
      <c r="E60" s="71" t="s">
        <v>7</v>
      </c>
      <c r="F60" s="71" t="s">
        <v>8</v>
      </c>
      <c r="G60" s="71" t="s">
        <v>9</v>
      </c>
      <c r="H60" s="109"/>
      <c r="I60" s="71" t="s">
        <v>167</v>
      </c>
      <c r="J60" s="71" t="s">
        <v>10</v>
      </c>
      <c r="K60" s="71" t="s">
        <v>11</v>
      </c>
      <c r="L60" s="71" t="s">
        <v>12</v>
      </c>
      <c r="M60" s="71" t="s">
        <v>13</v>
      </c>
      <c r="N60" s="71" t="s">
        <v>14</v>
      </c>
      <c r="O60" s="71" t="s">
        <v>15</v>
      </c>
      <c r="P60" s="71" t="s">
        <v>16</v>
      </c>
    </row>
    <row r="61" spans="1:16" ht="18" customHeight="1" x14ac:dyDescent="0.25">
      <c r="A61" s="51">
        <v>3</v>
      </c>
      <c r="B61" s="109" t="s">
        <v>17</v>
      </c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</row>
    <row r="62" spans="1:16" ht="29.45" customHeight="1" x14ac:dyDescent="0.25">
      <c r="A62" s="51">
        <v>3</v>
      </c>
      <c r="B62" s="71" t="s">
        <v>229</v>
      </c>
      <c r="C62" s="37" t="s">
        <v>245</v>
      </c>
      <c r="D62" s="66" t="s">
        <v>330</v>
      </c>
      <c r="E62" s="52">
        <v>8.1180000000000003</v>
      </c>
      <c r="F62" s="52">
        <v>10.824000000000002</v>
      </c>
      <c r="G62" s="52">
        <v>35.423999999999999</v>
      </c>
      <c r="H62" s="52">
        <v>271.58400000000006</v>
      </c>
      <c r="I62" s="52">
        <v>6.1499999999999992E-2</v>
      </c>
      <c r="J62" s="52">
        <v>6.56</v>
      </c>
      <c r="K62" s="52">
        <v>0.41</v>
      </c>
      <c r="L62" s="52">
        <v>2.0499999999999998</v>
      </c>
      <c r="M62" s="52">
        <v>177.59149999999997</v>
      </c>
      <c r="N62" s="52">
        <v>193.11</v>
      </c>
      <c r="O62" s="52">
        <v>41.163999999999994</v>
      </c>
      <c r="P62" s="52">
        <v>0.61499999999999999</v>
      </c>
    </row>
    <row r="63" spans="1:16" ht="18" customHeight="1" x14ac:dyDescent="0.25">
      <c r="B63" s="91"/>
      <c r="C63" s="79" t="s">
        <v>317</v>
      </c>
      <c r="D63" s="66">
        <v>100</v>
      </c>
      <c r="E63" s="80">
        <v>14.3</v>
      </c>
      <c r="F63" s="80">
        <v>8</v>
      </c>
      <c r="G63" s="80">
        <v>12.7</v>
      </c>
      <c r="H63" s="80">
        <v>180</v>
      </c>
      <c r="I63" s="80">
        <v>0.03</v>
      </c>
      <c r="J63" s="80">
        <v>0.82</v>
      </c>
      <c r="K63" s="80">
        <v>0.05</v>
      </c>
      <c r="L63" s="80">
        <v>2.87</v>
      </c>
      <c r="M63" s="80">
        <v>104.24</v>
      </c>
      <c r="N63" s="80">
        <v>126.25</v>
      </c>
      <c r="O63" s="80">
        <v>13.92</v>
      </c>
      <c r="P63" s="80">
        <v>0.33</v>
      </c>
    </row>
    <row r="64" spans="1:16" ht="13.9" customHeight="1" x14ac:dyDescent="0.25">
      <c r="B64" s="87" t="s">
        <v>222</v>
      </c>
      <c r="C64" s="37" t="s">
        <v>196</v>
      </c>
      <c r="D64" s="66">
        <v>10</v>
      </c>
      <c r="E64" s="52">
        <v>0.25</v>
      </c>
      <c r="F64" s="52">
        <v>5.3</v>
      </c>
      <c r="G64" s="52">
        <v>1.89</v>
      </c>
      <c r="H64" s="52">
        <v>56.26</v>
      </c>
      <c r="I64" s="52">
        <v>1E-3</v>
      </c>
      <c r="J64" s="52">
        <v>0</v>
      </c>
      <c r="K64" s="52">
        <v>0.04</v>
      </c>
      <c r="L64" s="52">
        <v>0.1</v>
      </c>
      <c r="M64" s="52">
        <v>2.4</v>
      </c>
      <c r="N64" s="52">
        <v>3</v>
      </c>
      <c r="O64" s="52">
        <v>0</v>
      </c>
      <c r="P64" s="52">
        <v>0.02</v>
      </c>
    </row>
    <row r="65" spans="1:16" ht="15.6" customHeight="1" x14ac:dyDescent="0.25">
      <c r="B65" s="87" t="s">
        <v>106</v>
      </c>
      <c r="C65" s="37" t="s">
        <v>24</v>
      </c>
      <c r="D65" s="66">
        <v>60</v>
      </c>
      <c r="E65" s="52">
        <v>4</v>
      </c>
      <c r="F65" s="52">
        <v>0.125</v>
      </c>
      <c r="G65" s="52">
        <v>26.5</v>
      </c>
      <c r="H65" s="52">
        <v>123.125</v>
      </c>
      <c r="I65" s="52">
        <v>0.1</v>
      </c>
      <c r="J65" s="52">
        <v>2</v>
      </c>
      <c r="K65" s="52">
        <v>0</v>
      </c>
      <c r="L65" s="52">
        <v>0</v>
      </c>
      <c r="M65" s="52">
        <v>19</v>
      </c>
      <c r="N65" s="52">
        <v>65</v>
      </c>
      <c r="O65" s="52">
        <v>13</v>
      </c>
      <c r="P65" s="52">
        <v>1.25</v>
      </c>
    </row>
    <row r="66" spans="1:16" ht="15.6" customHeight="1" x14ac:dyDescent="0.25">
      <c r="B66" s="87" t="s">
        <v>278</v>
      </c>
      <c r="C66" s="37" t="s">
        <v>26</v>
      </c>
      <c r="D66" s="66" t="s">
        <v>258</v>
      </c>
      <c r="E66" s="52">
        <v>0.08</v>
      </c>
      <c r="F66" s="52">
        <v>0.02</v>
      </c>
      <c r="G66" s="52">
        <v>15</v>
      </c>
      <c r="H66" s="52">
        <v>60.5</v>
      </c>
      <c r="I66" s="52">
        <v>0</v>
      </c>
      <c r="J66" s="52">
        <v>0</v>
      </c>
      <c r="K66" s="52">
        <v>0.04</v>
      </c>
      <c r="L66" s="52">
        <v>0</v>
      </c>
      <c r="M66" s="52">
        <v>11.1</v>
      </c>
      <c r="N66" s="52">
        <v>1.4</v>
      </c>
      <c r="O66" s="52">
        <v>2.8</v>
      </c>
      <c r="P66" s="52">
        <v>0.28000000000000003</v>
      </c>
    </row>
    <row r="67" spans="1:16" ht="14.45" customHeight="1" x14ac:dyDescent="0.25">
      <c r="A67" s="51">
        <v>3</v>
      </c>
      <c r="B67" s="71"/>
      <c r="C67" s="71" t="s">
        <v>18</v>
      </c>
      <c r="D67" s="66"/>
      <c r="E67" s="71">
        <v>26.747999999999998</v>
      </c>
      <c r="F67" s="101">
        <v>24.269000000000002</v>
      </c>
      <c r="G67" s="101">
        <v>91.513999999999996</v>
      </c>
      <c r="H67" s="101">
        <v>691.46900000000005</v>
      </c>
      <c r="I67" s="101">
        <v>0.1925</v>
      </c>
      <c r="J67" s="101">
        <v>9.379999999999999</v>
      </c>
      <c r="K67" s="101">
        <v>0.53999999999999992</v>
      </c>
      <c r="L67" s="101">
        <v>5.0199999999999996</v>
      </c>
      <c r="M67" s="101">
        <v>314.33149999999995</v>
      </c>
      <c r="N67" s="101">
        <v>388.76</v>
      </c>
      <c r="O67" s="101">
        <v>70.884</v>
      </c>
      <c r="P67" s="101">
        <v>2.4950000000000001</v>
      </c>
    </row>
    <row r="68" spans="1:16" ht="13.9" customHeight="1" x14ac:dyDescent="0.25">
      <c r="A68" s="51">
        <v>3</v>
      </c>
      <c r="B68" s="109" t="s">
        <v>19</v>
      </c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</row>
    <row r="69" spans="1:16" ht="15.6" customHeight="1" x14ac:dyDescent="0.25">
      <c r="B69" s="71" t="s">
        <v>279</v>
      </c>
      <c r="C69" s="37" t="s">
        <v>243</v>
      </c>
      <c r="D69" s="66">
        <v>100</v>
      </c>
      <c r="E69" s="53">
        <v>4.7</v>
      </c>
      <c r="F69" s="53">
        <v>9.5</v>
      </c>
      <c r="G69" s="53">
        <v>7.13</v>
      </c>
      <c r="H69" s="53">
        <v>132.80000000000001</v>
      </c>
      <c r="I69" s="53">
        <v>0.02</v>
      </c>
      <c r="J69" s="53">
        <v>8.2100000000000009</v>
      </c>
      <c r="K69" s="53">
        <v>0.04</v>
      </c>
      <c r="L69" s="53">
        <v>2.36</v>
      </c>
      <c r="M69" s="53">
        <v>161.97</v>
      </c>
      <c r="N69" s="53">
        <v>109.93</v>
      </c>
      <c r="O69" s="53">
        <v>23.07</v>
      </c>
      <c r="P69" s="53">
        <v>1.28</v>
      </c>
    </row>
    <row r="70" spans="1:16" ht="16.149999999999999" customHeight="1" x14ac:dyDescent="0.25">
      <c r="B70" s="74" t="s">
        <v>194</v>
      </c>
      <c r="C70" s="37" t="s">
        <v>242</v>
      </c>
      <c r="D70" s="66" t="s">
        <v>331</v>
      </c>
      <c r="E70" s="53">
        <v>5.83</v>
      </c>
      <c r="F70" s="53">
        <v>5.5650000000000004</v>
      </c>
      <c r="G70" s="53">
        <v>17.489999999999998</v>
      </c>
      <c r="H70" s="53">
        <v>143.36500000000001</v>
      </c>
      <c r="I70" s="53">
        <v>0</v>
      </c>
      <c r="J70" s="53">
        <v>0.26500000000000001</v>
      </c>
      <c r="K70" s="53">
        <v>6.0949999999999998</v>
      </c>
      <c r="L70" s="53">
        <v>2.65</v>
      </c>
      <c r="M70" s="53">
        <v>45.314999999999998</v>
      </c>
      <c r="N70" s="53">
        <v>37.630000000000003</v>
      </c>
      <c r="O70" s="53">
        <v>93.28</v>
      </c>
      <c r="P70" s="53">
        <v>2.12</v>
      </c>
    </row>
    <row r="71" spans="1:16" ht="14.45" customHeight="1" x14ac:dyDescent="0.25">
      <c r="B71" s="74" t="s">
        <v>189</v>
      </c>
      <c r="C71" s="37" t="s">
        <v>283</v>
      </c>
      <c r="D71" s="103" t="s">
        <v>340</v>
      </c>
      <c r="E71" s="53">
        <v>13.26</v>
      </c>
      <c r="F71" s="53">
        <v>9.36</v>
      </c>
      <c r="G71" s="53">
        <v>2.99</v>
      </c>
      <c r="H71" s="53">
        <v>149.24</v>
      </c>
      <c r="I71" s="53">
        <v>0</v>
      </c>
      <c r="J71" s="53">
        <v>0.13</v>
      </c>
      <c r="K71" s="53">
        <v>1.43</v>
      </c>
      <c r="L71" s="53">
        <v>2.4700000000000002</v>
      </c>
      <c r="M71" s="53">
        <v>62.4</v>
      </c>
      <c r="N71" s="53">
        <v>74.23</v>
      </c>
      <c r="O71" s="53">
        <v>292.37</v>
      </c>
      <c r="P71" s="53">
        <v>1.3</v>
      </c>
    </row>
    <row r="72" spans="1:16" ht="16.149999999999999" customHeight="1" x14ac:dyDescent="0.25">
      <c r="B72" s="74" t="s">
        <v>208</v>
      </c>
      <c r="C72" s="37" t="s">
        <v>51</v>
      </c>
      <c r="D72" s="66">
        <v>180</v>
      </c>
      <c r="E72" s="53">
        <v>3.6719999999999997</v>
      </c>
      <c r="F72" s="53">
        <v>5.76</v>
      </c>
      <c r="G72" s="53">
        <v>15.48</v>
      </c>
      <c r="H72" s="53">
        <v>128.44799999999998</v>
      </c>
      <c r="I72" s="53">
        <v>0.16200000000000001</v>
      </c>
      <c r="J72" s="53">
        <v>21.797999999999998</v>
      </c>
      <c r="K72" s="53">
        <v>3.6000000000000004E-2</v>
      </c>
      <c r="L72" s="53">
        <v>0.21599999999999997</v>
      </c>
      <c r="M72" s="53">
        <v>44.37</v>
      </c>
      <c r="N72" s="53">
        <v>103.914</v>
      </c>
      <c r="O72" s="53">
        <v>33.299999999999997</v>
      </c>
      <c r="P72" s="53">
        <v>1.2060000000000002</v>
      </c>
    </row>
    <row r="73" spans="1:16" ht="14.45" customHeight="1" x14ac:dyDescent="0.25">
      <c r="A73" s="51">
        <v>3</v>
      </c>
      <c r="B73" s="74" t="s">
        <v>193</v>
      </c>
      <c r="C73" s="37" t="s">
        <v>57</v>
      </c>
      <c r="D73" s="66">
        <v>200</v>
      </c>
      <c r="E73" s="53">
        <v>0.66</v>
      </c>
      <c r="F73" s="53">
        <v>0.1</v>
      </c>
      <c r="G73" s="53">
        <v>28.02</v>
      </c>
      <c r="H73" s="53">
        <v>115.62</v>
      </c>
      <c r="I73" s="53">
        <v>0</v>
      </c>
      <c r="J73" s="53">
        <v>0.02</v>
      </c>
      <c r="K73" s="53">
        <v>0.68</v>
      </c>
      <c r="L73" s="53">
        <v>0.5</v>
      </c>
      <c r="M73" s="53">
        <v>32.479999999999997</v>
      </c>
      <c r="N73" s="53">
        <v>17.46</v>
      </c>
      <c r="O73" s="53">
        <v>23.44</v>
      </c>
      <c r="P73" s="53">
        <v>0.7</v>
      </c>
    </row>
    <row r="74" spans="1:16" ht="14.45" customHeight="1" x14ac:dyDescent="0.25">
      <c r="B74" s="74"/>
      <c r="C74" s="37" t="s">
        <v>219</v>
      </c>
      <c r="D74" s="66">
        <v>150</v>
      </c>
      <c r="E74" s="53">
        <v>1.3999999999999997</v>
      </c>
      <c r="F74" s="53">
        <v>0.20000000000000004</v>
      </c>
      <c r="G74" s="53">
        <v>14.3</v>
      </c>
      <c r="H74" s="53">
        <v>64.599999999999994</v>
      </c>
      <c r="I74" s="53">
        <v>0</v>
      </c>
      <c r="J74" s="53">
        <v>0</v>
      </c>
      <c r="K74" s="53">
        <v>15</v>
      </c>
      <c r="L74" s="53">
        <v>0.3</v>
      </c>
      <c r="M74" s="53">
        <v>24</v>
      </c>
      <c r="N74" s="53">
        <v>13.5</v>
      </c>
      <c r="O74" s="53">
        <v>16.5</v>
      </c>
      <c r="P74" s="53">
        <v>3.2999999999999994</v>
      </c>
    </row>
    <row r="75" spans="1:16" ht="16.899999999999999" customHeight="1" x14ac:dyDescent="0.25">
      <c r="B75" s="74" t="s">
        <v>58</v>
      </c>
      <c r="C75" s="37" t="s">
        <v>20</v>
      </c>
      <c r="D75" s="66">
        <v>40</v>
      </c>
      <c r="E75" s="53">
        <v>3.0666666666666664</v>
      </c>
      <c r="F75" s="53">
        <v>0.26666666666666672</v>
      </c>
      <c r="G75" s="53">
        <v>19.733333333333334</v>
      </c>
      <c r="H75" s="53">
        <v>93.6</v>
      </c>
      <c r="I75" s="53">
        <v>0</v>
      </c>
      <c r="J75" s="53">
        <v>0</v>
      </c>
      <c r="K75" s="53">
        <v>0</v>
      </c>
      <c r="L75" s="53">
        <v>0.4</v>
      </c>
      <c r="M75" s="53">
        <v>8</v>
      </c>
      <c r="N75" s="53">
        <v>26</v>
      </c>
      <c r="O75" s="53">
        <v>5.6000000000000014</v>
      </c>
      <c r="P75" s="53">
        <v>0.4</v>
      </c>
    </row>
    <row r="76" spans="1:16" ht="13.9" customHeight="1" x14ac:dyDescent="0.25">
      <c r="A76" s="51">
        <v>3</v>
      </c>
      <c r="B76" s="74" t="s">
        <v>184</v>
      </c>
      <c r="C76" s="37" t="s">
        <v>21</v>
      </c>
      <c r="D76" s="66">
        <v>50</v>
      </c>
      <c r="E76" s="53">
        <v>3.25</v>
      </c>
      <c r="F76" s="53">
        <v>0.625</v>
      </c>
      <c r="G76" s="53">
        <v>19.75</v>
      </c>
      <c r="H76" s="53">
        <v>97.625</v>
      </c>
      <c r="I76" s="53">
        <v>0.125</v>
      </c>
      <c r="J76" s="53">
        <v>0</v>
      </c>
      <c r="K76" s="53">
        <v>0</v>
      </c>
      <c r="L76" s="53">
        <v>0.75</v>
      </c>
      <c r="M76" s="53">
        <v>14.499999999999998</v>
      </c>
      <c r="N76" s="53">
        <v>75</v>
      </c>
      <c r="O76" s="53">
        <v>23.5</v>
      </c>
      <c r="P76" s="53">
        <v>2</v>
      </c>
    </row>
    <row r="77" spans="1:16" ht="13.9" customHeight="1" x14ac:dyDescent="0.25">
      <c r="A77" s="51">
        <v>3</v>
      </c>
      <c r="B77" s="71"/>
      <c r="C77" s="71" t="s">
        <v>18</v>
      </c>
      <c r="D77" s="66"/>
      <c r="E77" s="71">
        <v>35.838666666666668</v>
      </c>
      <c r="F77" s="105">
        <v>31.376666666666669</v>
      </c>
      <c r="G77" s="105">
        <v>124.89333333333333</v>
      </c>
      <c r="H77" s="105">
        <v>925.29800000000012</v>
      </c>
      <c r="I77" s="105">
        <v>0.307</v>
      </c>
      <c r="J77" s="105">
        <v>30.422999999999998</v>
      </c>
      <c r="K77" s="105">
        <v>23.280999999999999</v>
      </c>
      <c r="L77" s="105">
        <v>9.6460000000000026</v>
      </c>
      <c r="M77" s="105">
        <v>393.03500000000003</v>
      </c>
      <c r="N77" s="105">
        <v>457.66399999999999</v>
      </c>
      <c r="O77" s="105">
        <v>511.06000000000006</v>
      </c>
      <c r="P77" s="105">
        <v>12.306000000000001</v>
      </c>
    </row>
    <row r="78" spans="1:16" ht="18" customHeight="1" x14ac:dyDescent="0.25">
      <c r="A78" s="51">
        <v>3</v>
      </c>
      <c r="B78" s="109" t="s">
        <v>22</v>
      </c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</row>
    <row r="79" spans="1:16" ht="15.95" customHeight="1" x14ac:dyDescent="0.25">
      <c r="A79" s="51">
        <v>3</v>
      </c>
      <c r="B79" s="66" t="s">
        <v>198</v>
      </c>
      <c r="C79" s="37" t="s">
        <v>231</v>
      </c>
      <c r="D79" s="66">
        <v>100</v>
      </c>
      <c r="E79" s="53">
        <v>10.88</v>
      </c>
      <c r="F79" s="53">
        <v>10.86</v>
      </c>
      <c r="G79" s="53">
        <v>14.38</v>
      </c>
      <c r="H79" s="53">
        <v>198.78</v>
      </c>
      <c r="I79" s="53">
        <v>7.0000000000000007E-2</v>
      </c>
      <c r="J79" s="53">
        <v>3</v>
      </c>
      <c r="K79" s="53">
        <v>82.5</v>
      </c>
      <c r="L79" s="53">
        <v>0.81</v>
      </c>
      <c r="M79" s="53">
        <v>236.94</v>
      </c>
      <c r="N79" s="53">
        <v>192.1</v>
      </c>
      <c r="O79" s="53">
        <v>21.05</v>
      </c>
      <c r="P79" s="53">
        <v>1.2</v>
      </c>
    </row>
    <row r="80" spans="1:16" ht="15.95" customHeight="1" x14ac:dyDescent="0.25">
      <c r="B80" s="66" t="s">
        <v>341</v>
      </c>
      <c r="C80" s="79" t="s">
        <v>345</v>
      </c>
      <c r="D80" s="66">
        <v>100</v>
      </c>
      <c r="E80" s="53">
        <v>0.66</v>
      </c>
      <c r="F80" s="53">
        <v>0.12</v>
      </c>
      <c r="G80" s="53">
        <v>2.2799999999999998</v>
      </c>
      <c r="H80" s="53">
        <v>12.84</v>
      </c>
      <c r="I80" s="53">
        <v>3.5999999999999997E-2</v>
      </c>
      <c r="J80" s="53">
        <v>15</v>
      </c>
      <c r="K80" s="53">
        <v>0</v>
      </c>
      <c r="L80" s="53">
        <v>0.42</v>
      </c>
      <c r="M80" s="53">
        <v>8.4</v>
      </c>
      <c r="N80" s="53">
        <v>15.6</v>
      </c>
      <c r="O80" s="53">
        <v>12</v>
      </c>
      <c r="P80" s="53">
        <v>0.54</v>
      </c>
    </row>
    <row r="81" spans="1:16" ht="14.45" customHeight="1" x14ac:dyDescent="0.25">
      <c r="A81" s="51">
        <v>3</v>
      </c>
      <c r="B81" s="66" t="s">
        <v>191</v>
      </c>
      <c r="C81" s="79" t="s">
        <v>53</v>
      </c>
      <c r="D81" s="66">
        <v>200</v>
      </c>
      <c r="E81" s="53">
        <v>0.57999999999999996</v>
      </c>
      <c r="F81" s="53">
        <v>0.06</v>
      </c>
      <c r="G81" s="53">
        <v>30.2</v>
      </c>
      <c r="H81" s="53">
        <v>123.66</v>
      </c>
      <c r="I81" s="53">
        <v>0</v>
      </c>
      <c r="J81" s="53">
        <v>1.1000000000000001</v>
      </c>
      <c r="K81" s="53">
        <v>0</v>
      </c>
      <c r="L81" s="53">
        <v>0.18</v>
      </c>
      <c r="M81" s="53">
        <v>15.7</v>
      </c>
      <c r="N81" s="53">
        <v>16.32</v>
      </c>
      <c r="O81" s="53">
        <v>3.36</v>
      </c>
      <c r="P81" s="53">
        <v>0.38</v>
      </c>
    </row>
    <row r="82" spans="1:16" ht="14.45" customHeight="1" x14ac:dyDescent="0.25">
      <c r="A82" s="51">
        <v>3</v>
      </c>
      <c r="B82" s="71"/>
      <c r="C82" s="71" t="s">
        <v>18</v>
      </c>
      <c r="D82" s="66"/>
      <c r="E82" s="71">
        <v>12.120000000000001</v>
      </c>
      <c r="F82" s="71">
        <v>11.04</v>
      </c>
      <c r="G82" s="71">
        <v>46.86</v>
      </c>
      <c r="H82" s="71">
        <v>335.28</v>
      </c>
      <c r="I82" s="71">
        <v>0.10600000000000001</v>
      </c>
      <c r="J82" s="71">
        <v>19.100000000000001</v>
      </c>
      <c r="K82" s="71">
        <v>82.5</v>
      </c>
      <c r="L82" s="71">
        <v>1.41</v>
      </c>
      <c r="M82" s="71">
        <v>261.04000000000002</v>
      </c>
      <c r="N82" s="71">
        <v>224.01999999999998</v>
      </c>
      <c r="O82" s="71">
        <v>36.409999999999997</v>
      </c>
      <c r="P82" s="71">
        <v>2.12</v>
      </c>
    </row>
    <row r="83" spans="1:16" ht="18" customHeight="1" x14ac:dyDescent="0.25">
      <c r="A83" s="51">
        <v>3</v>
      </c>
      <c r="B83" s="71"/>
      <c r="C83" s="71" t="s">
        <v>27</v>
      </c>
      <c r="D83" s="66"/>
      <c r="E83" s="71">
        <v>74.706666666666663</v>
      </c>
      <c r="F83" s="71">
        <v>66.685666666666663</v>
      </c>
      <c r="G83" s="71">
        <v>263.26733333333334</v>
      </c>
      <c r="H83" s="71">
        <v>1952.0470000000003</v>
      </c>
      <c r="I83" s="71">
        <v>0.60550000000000004</v>
      </c>
      <c r="J83" s="71">
        <v>58.902999999999999</v>
      </c>
      <c r="K83" s="71">
        <v>106.321</v>
      </c>
      <c r="L83" s="71">
        <v>16.076000000000001</v>
      </c>
      <c r="M83" s="71">
        <v>968.40650000000005</v>
      </c>
      <c r="N83" s="71">
        <v>1070.444</v>
      </c>
      <c r="O83" s="71">
        <v>618.35400000000004</v>
      </c>
      <c r="P83" s="71">
        <v>16.921000000000003</v>
      </c>
    </row>
    <row r="84" spans="1:16" s="47" customFormat="1" ht="20.100000000000001" customHeight="1" x14ac:dyDescent="0.25">
      <c r="B84" s="54"/>
      <c r="C84" s="54"/>
      <c r="D84" s="9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</row>
    <row r="85" spans="1:16" s="47" customFormat="1" ht="20.100000000000001" customHeight="1" x14ac:dyDescent="0.25">
      <c r="B85" s="48" t="s">
        <v>170</v>
      </c>
      <c r="C85" s="49"/>
      <c r="D85" s="9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</row>
    <row r="86" spans="1:16" s="47" customFormat="1" ht="20.100000000000001" customHeight="1" x14ac:dyDescent="0.25">
      <c r="B86" s="48" t="s">
        <v>166</v>
      </c>
      <c r="C86" s="49"/>
      <c r="D86" s="9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</row>
    <row r="87" spans="1:16" s="47" customFormat="1" x14ac:dyDescent="0.25">
      <c r="B87" s="48" t="s">
        <v>339</v>
      </c>
      <c r="C87" s="49"/>
      <c r="D87" s="93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</row>
    <row r="88" spans="1:16" s="47" customFormat="1" ht="20.100000000000001" customHeight="1" x14ac:dyDescent="0.25">
      <c r="B88" s="54"/>
      <c r="C88" s="54"/>
      <c r="D88" s="9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</row>
    <row r="89" spans="1:16" s="47" customFormat="1" ht="32.25" customHeight="1" x14ac:dyDescent="0.25">
      <c r="B89" s="111" t="s">
        <v>0</v>
      </c>
      <c r="C89" s="111" t="s">
        <v>1</v>
      </c>
      <c r="D89" s="112" t="s">
        <v>2</v>
      </c>
      <c r="E89" s="109" t="s">
        <v>3</v>
      </c>
      <c r="F89" s="109"/>
      <c r="G89" s="109"/>
      <c r="H89" s="109" t="s">
        <v>4</v>
      </c>
      <c r="I89" s="109" t="s">
        <v>5</v>
      </c>
      <c r="J89" s="109"/>
      <c r="K89" s="109"/>
      <c r="L89" s="109"/>
      <c r="M89" s="109" t="s">
        <v>6</v>
      </c>
      <c r="N89" s="109"/>
      <c r="O89" s="109"/>
      <c r="P89" s="109"/>
    </row>
    <row r="90" spans="1:16" s="47" customFormat="1" ht="24" customHeight="1" x14ac:dyDescent="0.25">
      <c r="B90" s="111"/>
      <c r="C90" s="111"/>
      <c r="D90" s="112"/>
      <c r="E90" s="71" t="s">
        <v>7</v>
      </c>
      <c r="F90" s="71" t="s">
        <v>8</v>
      </c>
      <c r="G90" s="71" t="s">
        <v>9</v>
      </c>
      <c r="H90" s="109"/>
      <c r="I90" s="71" t="s">
        <v>167</v>
      </c>
      <c r="J90" s="71" t="s">
        <v>10</v>
      </c>
      <c r="K90" s="71" t="s">
        <v>11</v>
      </c>
      <c r="L90" s="71" t="s">
        <v>12</v>
      </c>
      <c r="M90" s="71" t="s">
        <v>13</v>
      </c>
      <c r="N90" s="71" t="s">
        <v>14</v>
      </c>
      <c r="O90" s="71" t="s">
        <v>15</v>
      </c>
      <c r="P90" s="71" t="s">
        <v>16</v>
      </c>
    </row>
    <row r="91" spans="1:16" ht="15.6" customHeight="1" x14ac:dyDescent="0.25">
      <c r="A91" s="51">
        <v>4</v>
      </c>
      <c r="B91" s="109" t="s">
        <v>17</v>
      </c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</row>
    <row r="92" spans="1:16" ht="15.95" customHeight="1" x14ac:dyDescent="0.25">
      <c r="A92" s="51">
        <v>4</v>
      </c>
      <c r="B92" s="71" t="s">
        <v>312</v>
      </c>
      <c r="C92" s="37" t="s">
        <v>313</v>
      </c>
      <c r="D92" s="66">
        <v>100</v>
      </c>
      <c r="E92" s="53">
        <v>5.88</v>
      </c>
      <c r="F92" s="53">
        <v>8</v>
      </c>
      <c r="G92" s="53">
        <v>1.55</v>
      </c>
      <c r="H92" s="53">
        <v>101.72</v>
      </c>
      <c r="I92" s="53">
        <v>0.66</v>
      </c>
      <c r="J92" s="53">
        <v>0.93</v>
      </c>
      <c r="K92" s="53">
        <v>0.08</v>
      </c>
      <c r="L92" s="53">
        <v>51.44</v>
      </c>
      <c r="M92" s="53">
        <v>107.4</v>
      </c>
      <c r="N92" s="53">
        <v>95.4</v>
      </c>
      <c r="O92" s="53">
        <v>16.149999999999999</v>
      </c>
      <c r="P92" s="53">
        <v>0.34</v>
      </c>
    </row>
    <row r="93" spans="1:16" ht="15.95" customHeight="1" x14ac:dyDescent="0.25">
      <c r="B93" s="91" t="s">
        <v>104</v>
      </c>
      <c r="C93" s="79" t="s">
        <v>52</v>
      </c>
      <c r="D93" s="66">
        <v>180</v>
      </c>
      <c r="E93" s="53">
        <v>5.3460000000000001</v>
      </c>
      <c r="F93" s="53">
        <v>4.8600000000000003</v>
      </c>
      <c r="G93" s="53">
        <v>37.224000000000004</v>
      </c>
      <c r="H93" s="53">
        <v>250.02</v>
      </c>
      <c r="I93" s="53">
        <v>5.3999999999999992E-2</v>
      </c>
      <c r="J93" s="53">
        <v>0</v>
      </c>
      <c r="K93" s="53">
        <v>23.22</v>
      </c>
      <c r="L93" s="53">
        <v>0.70200000000000007</v>
      </c>
      <c r="M93" s="53">
        <v>23.814</v>
      </c>
      <c r="N93" s="53">
        <v>185.68799999999999</v>
      </c>
      <c r="O93" s="53">
        <v>22.77</v>
      </c>
      <c r="P93" s="53">
        <v>1.0619999999999998</v>
      </c>
    </row>
    <row r="94" spans="1:16" ht="15.95" customHeight="1" x14ac:dyDescent="0.25">
      <c r="B94" s="87" t="s">
        <v>269</v>
      </c>
      <c r="C94" s="79" t="s">
        <v>254</v>
      </c>
      <c r="D94" s="66">
        <v>75</v>
      </c>
      <c r="E94" s="53">
        <v>1.36</v>
      </c>
      <c r="F94" s="53">
        <v>2.4</v>
      </c>
      <c r="G94" s="53">
        <v>4.8</v>
      </c>
      <c r="H94" s="53">
        <v>46.24</v>
      </c>
      <c r="I94" s="53">
        <v>0</v>
      </c>
      <c r="J94" s="53">
        <v>4.96</v>
      </c>
      <c r="K94" s="53">
        <v>0</v>
      </c>
      <c r="L94" s="53">
        <v>1.76</v>
      </c>
      <c r="M94" s="53">
        <v>29.12</v>
      </c>
      <c r="N94" s="53">
        <v>29.12</v>
      </c>
      <c r="O94" s="53">
        <v>10.64</v>
      </c>
      <c r="P94" s="53">
        <v>0.56000000000000005</v>
      </c>
    </row>
    <row r="95" spans="1:16" ht="18" customHeight="1" x14ac:dyDescent="0.25">
      <c r="A95" s="51">
        <v>4</v>
      </c>
      <c r="B95" s="74" t="s">
        <v>106</v>
      </c>
      <c r="C95" s="37" t="s">
        <v>24</v>
      </c>
      <c r="D95" s="66">
        <v>40</v>
      </c>
      <c r="E95" s="53">
        <v>3.2</v>
      </c>
      <c r="F95" s="53">
        <v>0.1</v>
      </c>
      <c r="G95" s="53">
        <v>21.2</v>
      </c>
      <c r="H95" s="53">
        <v>98.5</v>
      </c>
      <c r="I95" s="53">
        <v>0.08</v>
      </c>
      <c r="J95" s="53">
        <v>1.6</v>
      </c>
      <c r="K95" s="53">
        <v>0</v>
      </c>
      <c r="L95" s="53">
        <v>0</v>
      </c>
      <c r="M95" s="53">
        <v>15.2</v>
      </c>
      <c r="N95" s="53">
        <v>52</v>
      </c>
      <c r="O95" s="53">
        <v>10.4</v>
      </c>
      <c r="P95" s="53">
        <v>1</v>
      </c>
    </row>
    <row r="96" spans="1:16" ht="15.6" customHeight="1" x14ac:dyDescent="0.25">
      <c r="B96" s="74" t="s">
        <v>227</v>
      </c>
      <c r="C96" s="37" t="s">
        <v>226</v>
      </c>
      <c r="D96" s="66">
        <v>20</v>
      </c>
      <c r="E96" s="53">
        <v>4.6399999999999997</v>
      </c>
      <c r="F96" s="53">
        <v>5.9</v>
      </c>
      <c r="G96" s="53">
        <v>0</v>
      </c>
      <c r="H96" s="53">
        <v>71.66</v>
      </c>
      <c r="I96" s="53">
        <v>0</v>
      </c>
      <c r="J96" s="53">
        <v>0.14000000000000001</v>
      </c>
      <c r="K96" s="53">
        <v>5.2000000000000005E-2</v>
      </c>
      <c r="L96" s="53">
        <v>0.1</v>
      </c>
      <c r="M96" s="53">
        <v>176</v>
      </c>
      <c r="N96" s="53">
        <v>100</v>
      </c>
      <c r="O96" s="53">
        <v>7</v>
      </c>
      <c r="P96" s="53">
        <v>0.2</v>
      </c>
    </row>
    <row r="97" spans="1:16" ht="13.15" customHeight="1" x14ac:dyDescent="0.25">
      <c r="B97" s="74" t="s">
        <v>270</v>
      </c>
      <c r="C97" s="37" t="s">
        <v>186</v>
      </c>
      <c r="D97" s="66">
        <v>200</v>
      </c>
      <c r="E97" s="53">
        <v>0.1421</v>
      </c>
      <c r="F97" s="53">
        <v>2.0300000000000002E-2</v>
      </c>
      <c r="G97" s="53">
        <v>15.427999999999999</v>
      </c>
      <c r="H97" s="53">
        <v>62.463099999999997</v>
      </c>
      <c r="I97" s="53">
        <v>0</v>
      </c>
      <c r="J97" s="53">
        <v>2.8826000000000001</v>
      </c>
      <c r="K97" s="53">
        <v>0</v>
      </c>
      <c r="L97" s="53">
        <v>2.0300000000000002E-2</v>
      </c>
      <c r="M97" s="53">
        <v>14.413</v>
      </c>
      <c r="N97" s="53">
        <v>4.4660000000000002</v>
      </c>
      <c r="O97" s="53">
        <v>2.4359999999999999</v>
      </c>
      <c r="P97" s="53">
        <v>0.3654</v>
      </c>
    </row>
    <row r="98" spans="1:16" ht="14.45" customHeight="1" x14ac:dyDescent="0.25">
      <c r="A98" s="51">
        <v>4</v>
      </c>
      <c r="B98" s="71"/>
      <c r="C98" s="71" t="s">
        <v>18</v>
      </c>
      <c r="D98" s="66"/>
      <c r="E98" s="71">
        <v>20.568099999999998</v>
      </c>
      <c r="F98" s="105">
        <v>21.280299999999997</v>
      </c>
      <c r="G98" s="105">
        <v>80.201999999999998</v>
      </c>
      <c r="H98" s="105">
        <v>630.60310000000004</v>
      </c>
      <c r="I98" s="105">
        <v>0.79400000000000004</v>
      </c>
      <c r="J98" s="105">
        <v>10.512599999999999</v>
      </c>
      <c r="K98" s="105">
        <v>23.351999999999997</v>
      </c>
      <c r="L98" s="105">
        <v>54.022299999999994</v>
      </c>
      <c r="M98" s="105">
        <v>365.947</v>
      </c>
      <c r="N98" s="105">
        <v>466.67399999999998</v>
      </c>
      <c r="O98" s="105">
        <v>69.395999999999987</v>
      </c>
      <c r="P98" s="105">
        <v>3.5273999999999996</v>
      </c>
    </row>
    <row r="99" spans="1:16" ht="15.6" customHeight="1" x14ac:dyDescent="0.25">
      <c r="A99" s="51">
        <v>4</v>
      </c>
      <c r="B99" s="109" t="s">
        <v>19</v>
      </c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</row>
    <row r="100" spans="1:16" ht="18" customHeight="1" x14ac:dyDescent="0.25">
      <c r="A100" s="51">
        <v>4</v>
      </c>
      <c r="B100" s="71" t="s">
        <v>341</v>
      </c>
      <c r="C100" s="37" t="s">
        <v>345</v>
      </c>
      <c r="D100" s="66">
        <v>100</v>
      </c>
      <c r="E100" s="53">
        <v>1.1000000000000001</v>
      </c>
      <c r="F100" s="53">
        <v>0.2</v>
      </c>
      <c r="G100" s="53">
        <v>3.8</v>
      </c>
      <c r="H100" s="53">
        <v>21.4</v>
      </c>
      <c r="I100" s="53">
        <v>0.06</v>
      </c>
      <c r="J100" s="53">
        <v>25</v>
      </c>
      <c r="K100" s="53">
        <v>0</v>
      </c>
      <c r="L100" s="53">
        <v>0.7</v>
      </c>
      <c r="M100" s="53">
        <v>14</v>
      </c>
      <c r="N100" s="53">
        <v>26</v>
      </c>
      <c r="O100" s="53">
        <v>20</v>
      </c>
      <c r="P100" s="53">
        <v>0.9</v>
      </c>
    </row>
    <row r="101" spans="1:16" ht="28.9" customHeight="1" x14ac:dyDescent="0.25">
      <c r="A101" s="51">
        <v>4</v>
      </c>
      <c r="B101" s="74" t="s">
        <v>215</v>
      </c>
      <c r="C101" s="37" t="s">
        <v>204</v>
      </c>
      <c r="D101" s="66" t="s">
        <v>332</v>
      </c>
      <c r="E101" s="53">
        <v>1.7749999999999997</v>
      </c>
      <c r="F101" s="53">
        <v>5.15</v>
      </c>
      <c r="G101" s="53">
        <v>8.0350000000000001</v>
      </c>
      <c r="H101" s="53">
        <v>85.59</v>
      </c>
      <c r="I101" s="53">
        <v>5.0000000000000001E-4</v>
      </c>
      <c r="J101" s="53">
        <v>5.000000000000001E-3</v>
      </c>
      <c r="K101" s="53">
        <v>16.75</v>
      </c>
      <c r="L101" s="53">
        <v>2.2549999999999999</v>
      </c>
      <c r="M101" s="53">
        <v>50.149999999999991</v>
      </c>
      <c r="N101" s="53">
        <v>22.85</v>
      </c>
      <c r="O101" s="53">
        <v>49.1</v>
      </c>
      <c r="P101" s="53">
        <v>0.75</v>
      </c>
    </row>
    <row r="102" spans="1:16" ht="14.25" hidden="1" customHeight="1" x14ac:dyDescent="0.25">
      <c r="A102" s="51">
        <v>4</v>
      </c>
      <c r="B102" s="74"/>
      <c r="C102" s="37" t="s">
        <v>205</v>
      </c>
      <c r="D102" s="66">
        <v>260</v>
      </c>
      <c r="E102" s="53">
        <v>1.82</v>
      </c>
      <c r="F102" s="53">
        <v>5.2</v>
      </c>
      <c r="G102" s="53">
        <v>8.32</v>
      </c>
      <c r="H102" s="53">
        <v>87.36</v>
      </c>
      <c r="I102" s="53">
        <v>0</v>
      </c>
      <c r="J102" s="53">
        <v>0</v>
      </c>
      <c r="K102" s="53">
        <v>16.38</v>
      </c>
      <c r="L102" s="53">
        <v>2.34</v>
      </c>
      <c r="M102" s="53">
        <v>51.22</v>
      </c>
      <c r="N102" s="53">
        <v>23.14</v>
      </c>
      <c r="O102" s="53">
        <v>50.96</v>
      </c>
      <c r="P102" s="53">
        <v>0.78</v>
      </c>
    </row>
    <row r="103" spans="1:16" ht="13.5" hidden="1" customHeight="1" x14ac:dyDescent="0.25">
      <c r="A103" s="51">
        <v>4</v>
      </c>
      <c r="B103" s="74"/>
      <c r="C103" s="37" t="s">
        <v>188</v>
      </c>
      <c r="D103" s="66">
        <v>10</v>
      </c>
      <c r="E103" s="53">
        <v>2.5000000000000001E-2</v>
      </c>
      <c r="F103" s="53">
        <v>0.15</v>
      </c>
      <c r="G103" s="53">
        <v>3.5000000000000003E-2</v>
      </c>
      <c r="H103" s="53">
        <v>1.59</v>
      </c>
      <c r="I103" s="53">
        <v>5.0000000000000001E-4</v>
      </c>
      <c r="J103" s="53">
        <v>5.0000000000000001E-3</v>
      </c>
      <c r="K103" s="53">
        <v>1</v>
      </c>
      <c r="L103" s="53">
        <v>5.0000000000000001E-3</v>
      </c>
      <c r="M103" s="53">
        <v>0.9</v>
      </c>
      <c r="N103" s="53">
        <v>0.6</v>
      </c>
      <c r="O103" s="53">
        <v>0.1</v>
      </c>
      <c r="P103" s="53">
        <v>0</v>
      </c>
    </row>
    <row r="104" spans="1:16" ht="16.149999999999999" customHeight="1" x14ac:dyDescent="0.25">
      <c r="A104" s="51">
        <v>4</v>
      </c>
      <c r="B104" s="74" t="s">
        <v>272</v>
      </c>
      <c r="C104" s="37" t="s">
        <v>244</v>
      </c>
      <c r="D104" s="66" t="s">
        <v>333</v>
      </c>
      <c r="E104" s="53">
        <v>20.566956521739133</v>
      </c>
      <c r="F104" s="53">
        <v>20.139130434782611</v>
      </c>
      <c r="G104" s="53">
        <v>25.77391304347826</v>
      </c>
      <c r="H104" s="53">
        <v>366.61565217391313</v>
      </c>
      <c r="I104" s="53">
        <v>8.3478260869565238E-2</v>
      </c>
      <c r="J104" s="53">
        <v>0.83478260869565235</v>
      </c>
      <c r="K104" s="53">
        <v>0</v>
      </c>
      <c r="L104" s="53">
        <v>2.347826086956522</v>
      </c>
      <c r="M104" s="53">
        <v>26.295652173913048</v>
      </c>
      <c r="N104" s="53">
        <v>44.024347826086959</v>
      </c>
      <c r="O104" s="53">
        <v>188.57739130434788</v>
      </c>
      <c r="P104" s="53">
        <v>2.8486956521739133</v>
      </c>
    </row>
    <row r="105" spans="1:16" ht="16.149999999999999" hidden="1" customHeight="1" x14ac:dyDescent="0.25">
      <c r="B105" s="76"/>
      <c r="C105" s="37" t="s">
        <v>266</v>
      </c>
      <c r="D105" s="66">
        <v>90</v>
      </c>
      <c r="E105" s="53">
        <v>8.85</v>
      </c>
      <c r="F105" s="53">
        <v>9.25</v>
      </c>
      <c r="G105" s="53">
        <v>1.75</v>
      </c>
      <c r="H105" s="53">
        <v>125.65</v>
      </c>
      <c r="I105" s="53">
        <v>0.05</v>
      </c>
      <c r="J105" s="53">
        <v>0.5</v>
      </c>
      <c r="K105" s="53">
        <v>0</v>
      </c>
      <c r="L105" s="53">
        <v>0.75</v>
      </c>
      <c r="M105" s="53">
        <v>12.75</v>
      </c>
      <c r="N105" s="53">
        <v>13.15</v>
      </c>
      <c r="O105" s="53">
        <v>89.7</v>
      </c>
      <c r="P105" s="53">
        <v>1.05</v>
      </c>
    </row>
    <row r="106" spans="1:16" ht="16.149999999999999" hidden="1" customHeight="1" x14ac:dyDescent="0.25">
      <c r="B106" s="76"/>
      <c r="C106" s="37" t="s">
        <v>267</v>
      </c>
      <c r="D106" s="66">
        <v>150</v>
      </c>
      <c r="E106" s="53">
        <v>5.55</v>
      </c>
      <c r="F106" s="53">
        <v>4.5</v>
      </c>
      <c r="G106" s="53">
        <v>21.9</v>
      </c>
      <c r="H106" s="53">
        <v>150.29999999999998</v>
      </c>
      <c r="I106" s="53">
        <v>0</v>
      </c>
      <c r="J106" s="53">
        <v>0</v>
      </c>
      <c r="K106" s="53">
        <v>0</v>
      </c>
      <c r="L106" s="53">
        <v>1.05</v>
      </c>
      <c r="M106" s="53">
        <v>4.8</v>
      </c>
      <c r="N106" s="53">
        <v>21.15</v>
      </c>
      <c r="O106" s="53">
        <v>37.200000000000003</v>
      </c>
      <c r="P106" s="53">
        <v>1.05</v>
      </c>
    </row>
    <row r="107" spans="1:16" ht="15.6" customHeight="1" x14ac:dyDescent="0.25">
      <c r="A107" s="51">
        <v>4</v>
      </c>
      <c r="B107" s="74" t="s">
        <v>183</v>
      </c>
      <c r="C107" s="37" t="s">
        <v>56</v>
      </c>
      <c r="D107" s="66">
        <v>200</v>
      </c>
      <c r="E107" s="53">
        <v>0.28000000000000003</v>
      </c>
      <c r="F107" s="53">
        <v>0.1</v>
      </c>
      <c r="G107" s="53">
        <v>28.88</v>
      </c>
      <c r="H107" s="53">
        <v>117.54</v>
      </c>
      <c r="I107" s="53">
        <v>0</v>
      </c>
      <c r="J107" s="53">
        <v>19.3</v>
      </c>
      <c r="K107" s="53">
        <v>0</v>
      </c>
      <c r="L107" s="53">
        <v>0.16</v>
      </c>
      <c r="M107" s="53">
        <v>13.66</v>
      </c>
      <c r="N107" s="53">
        <v>7.38</v>
      </c>
      <c r="O107" s="53">
        <v>5.78</v>
      </c>
      <c r="P107" s="53">
        <v>0.46800000000000003</v>
      </c>
    </row>
    <row r="108" spans="1:16" ht="15.6" customHeight="1" x14ac:dyDescent="0.25">
      <c r="B108" s="74" t="s">
        <v>58</v>
      </c>
      <c r="C108" s="37" t="s">
        <v>20</v>
      </c>
      <c r="D108" s="66">
        <v>40</v>
      </c>
      <c r="E108" s="53">
        <v>3.0666666666666664</v>
      </c>
      <c r="F108" s="53">
        <v>0.26666666666666672</v>
      </c>
      <c r="G108" s="53">
        <v>19.733333333333334</v>
      </c>
      <c r="H108" s="53">
        <v>93.6</v>
      </c>
      <c r="I108" s="53">
        <v>0</v>
      </c>
      <c r="J108" s="53">
        <v>0</v>
      </c>
      <c r="K108" s="53">
        <v>0</v>
      </c>
      <c r="L108" s="53">
        <v>0.4</v>
      </c>
      <c r="M108" s="53">
        <v>8</v>
      </c>
      <c r="N108" s="53">
        <v>26</v>
      </c>
      <c r="O108" s="53">
        <v>5.6000000000000014</v>
      </c>
      <c r="P108" s="53">
        <v>0.4</v>
      </c>
    </row>
    <row r="109" spans="1:16" ht="15.6" customHeight="1" x14ac:dyDescent="0.25">
      <c r="B109" s="74" t="s">
        <v>184</v>
      </c>
      <c r="C109" s="37" t="s">
        <v>21</v>
      </c>
      <c r="D109" s="66">
        <v>50</v>
      </c>
      <c r="E109" s="53">
        <v>3.25</v>
      </c>
      <c r="F109" s="53">
        <v>0.625</v>
      </c>
      <c r="G109" s="53">
        <v>19.75</v>
      </c>
      <c r="H109" s="53">
        <v>97.625</v>
      </c>
      <c r="I109" s="53">
        <v>0.125</v>
      </c>
      <c r="J109" s="53">
        <v>0</v>
      </c>
      <c r="K109" s="53">
        <v>0</v>
      </c>
      <c r="L109" s="53">
        <v>0.75</v>
      </c>
      <c r="M109" s="53">
        <v>14.499999999999998</v>
      </c>
      <c r="N109" s="53">
        <v>75</v>
      </c>
      <c r="O109" s="53">
        <v>23.5</v>
      </c>
      <c r="P109" s="53">
        <v>2</v>
      </c>
    </row>
    <row r="110" spans="1:16" ht="18" customHeight="1" x14ac:dyDescent="0.25">
      <c r="A110" s="51">
        <v>4</v>
      </c>
      <c r="B110" s="71"/>
      <c r="C110" s="71" t="s">
        <v>18</v>
      </c>
      <c r="D110" s="66"/>
      <c r="E110" s="71">
        <v>30.038623188405801</v>
      </c>
      <c r="F110" s="76">
        <v>26.48079710144928</v>
      </c>
      <c r="G110" s="76">
        <v>105.9722463768116</v>
      </c>
      <c r="H110" s="76">
        <v>782.37065217391319</v>
      </c>
      <c r="I110" s="76">
        <v>0.26897826086956522</v>
      </c>
      <c r="J110" s="76">
        <v>45.139782608695654</v>
      </c>
      <c r="K110" s="76">
        <v>16.75</v>
      </c>
      <c r="L110" s="76">
        <v>6.6128260869565221</v>
      </c>
      <c r="M110" s="76">
        <v>126.60565217391303</v>
      </c>
      <c r="N110" s="76">
        <v>201.25434782608696</v>
      </c>
      <c r="O110" s="76">
        <v>292.5573913043479</v>
      </c>
      <c r="P110" s="76">
        <v>7.3666956521739131</v>
      </c>
    </row>
    <row r="111" spans="1:16" ht="13.9" customHeight="1" x14ac:dyDescent="0.25">
      <c r="A111" s="51">
        <v>4</v>
      </c>
      <c r="B111" s="109" t="s">
        <v>22</v>
      </c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</row>
    <row r="112" spans="1:16" ht="14.45" customHeight="1" x14ac:dyDescent="0.25">
      <c r="A112" s="51">
        <v>4</v>
      </c>
      <c r="B112" s="71" t="s">
        <v>209</v>
      </c>
      <c r="C112" s="37" t="s">
        <v>190</v>
      </c>
      <c r="D112" s="66" t="s">
        <v>164</v>
      </c>
      <c r="E112" s="53">
        <v>10.179</v>
      </c>
      <c r="F112" s="53">
        <v>14.862500000000001</v>
      </c>
      <c r="G112" s="53">
        <v>44.210500000000003</v>
      </c>
      <c r="H112" s="53">
        <v>351.32049999999998</v>
      </c>
      <c r="I112" s="53">
        <v>0.20300000000000001</v>
      </c>
      <c r="J112" s="53">
        <v>0.53649999999999998</v>
      </c>
      <c r="K112" s="53">
        <v>2.8999999999999998E-2</v>
      </c>
      <c r="L112" s="53">
        <v>4.3210000000000006</v>
      </c>
      <c r="M112" s="53">
        <v>113.99900000000001</v>
      </c>
      <c r="N112" s="53">
        <v>159.0505</v>
      </c>
      <c r="O112" s="53">
        <v>43.9495</v>
      </c>
      <c r="P112" s="53">
        <v>1.8995000000000002</v>
      </c>
    </row>
    <row r="113" spans="1:16" ht="15.6" customHeight="1" x14ac:dyDescent="0.25">
      <c r="B113" s="71" t="s">
        <v>185</v>
      </c>
      <c r="C113" s="37" t="s">
        <v>49</v>
      </c>
      <c r="D113" s="66">
        <v>200</v>
      </c>
      <c r="E113" s="53">
        <v>0.16</v>
      </c>
      <c r="F113" s="53">
        <v>0.16</v>
      </c>
      <c r="G113" s="53">
        <v>19.88</v>
      </c>
      <c r="H113" s="53">
        <v>81.599999999999994</v>
      </c>
      <c r="I113" s="53">
        <v>0.02</v>
      </c>
      <c r="J113" s="53">
        <v>0.9</v>
      </c>
      <c r="K113" s="53">
        <v>0</v>
      </c>
      <c r="L113" s="53">
        <v>0.08</v>
      </c>
      <c r="M113" s="53">
        <v>13.94</v>
      </c>
      <c r="N113" s="53">
        <v>4.4000000000000004</v>
      </c>
      <c r="O113" s="53">
        <v>5.14</v>
      </c>
      <c r="P113" s="53">
        <v>0.93600000000000005</v>
      </c>
    </row>
    <row r="114" spans="1:16" ht="15.6" customHeight="1" x14ac:dyDescent="0.25">
      <c r="A114" s="51">
        <v>4</v>
      </c>
      <c r="B114" s="71"/>
      <c r="C114" s="71" t="s">
        <v>18</v>
      </c>
      <c r="D114" s="66"/>
      <c r="E114" s="71">
        <v>10.339</v>
      </c>
      <c r="F114" s="71">
        <v>15.022500000000001</v>
      </c>
      <c r="G114" s="71">
        <v>64.090500000000006</v>
      </c>
      <c r="H114" s="71">
        <v>432.92049999999995</v>
      </c>
      <c r="I114" s="71">
        <v>0.223</v>
      </c>
      <c r="J114" s="71">
        <v>1.4365000000000001</v>
      </c>
      <c r="K114" s="71">
        <v>2.8999999999999998E-2</v>
      </c>
      <c r="L114" s="71">
        <v>4.4010000000000007</v>
      </c>
      <c r="M114" s="71">
        <v>127.93900000000001</v>
      </c>
      <c r="N114" s="71">
        <v>163.45050000000001</v>
      </c>
      <c r="O114" s="71">
        <v>49.089500000000001</v>
      </c>
      <c r="P114" s="71">
        <v>2.8355000000000001</v>
      </c>
    </row>
    <row r="115" spans="1:16" ht="17.45" customHeight="1" x14ac:dyDescent="0.25">
      <c r="A115" s="51">
        <v>4</v>
      </c>
      <c r="B115" s="71"/>
      <c r="C115" s="71" t="s">
        <v>28</v>
      </c>
      <c r="D115" s="66"/>
      <c r="E115" s="71">
        <v>60.945723188405793</v>
      </c>
      <c r="F115" s="71">
        <v>62.783597101449281</v>
      </c>
      <c r="G115" s="71">
        <v>250.26474637681162</v>
      </c>
      <c r="H115" s="71">
        <v>1845.8942521739132</v>
      </c>
      <c r="I115" s="71">
        <v>1.2859782608695653</v>
      </c>
      <c r="J115" s="71">
        <v>57.088882608695656</v>
      </c>
      <c r="K115" s="71">
        <v>40.131</v>
      </c>
      <c r="L115" s="71">
        <v>65.036126086956514</v>
      </c>
      <c r="M115" s="71">
        <v>620.49165217391305</v>
      </c>
      <c r="N115" s="71">
        <v>831.37884782608694</v>
      </c>
      <c r="O115" s="71">
        <v>411.04289130434785</v>
      </c>
      <c r="P115" s="71">
        <v>13.729595652173913</v>
      </c>
    </row>
    <row r="116" spans="1:16" s="47" customFormat="1" ht="20.100000000000001" customHeight="1" x14ac:dyDescent="0.25">
      <c r="B116" s="54"/>
      <c r="C116" s="54"/>
      <c r="D116" s="9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</row>
    <row r="117" spans="1:16" s="47" customFormat="1" ht="20.100000000000001" customHeight="1" x14ac:dyDescent="0.25">
      <c r="B117" s="48" t="s">
        <v>171</v>
      </c>
      <c r="C117" s="49"/>
      <c r="D117" s="9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</row>
    <row r="118" spans="1:16" s="47" customFormat="1" ht="20.100000000000001" customHeight="1" x14ac:dyDescent="0.25">
      <c r="B118" s="48" t="s">
        <v>166</v>
      </c>
      <c r="C118" s="49"/>
      <c r="D118" s="9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</row>
    <row r="119" spans="1:16" s="47" customFormat="1" x14ac:dyDescent="0.25">
      <c r="B119" s="48" t="s">
        <v>339</v>
      </c>
      <c r="C119" s="49"/>
      <c r="D119" s="93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</row>
    <row r="120" spans="1:16" s="47" customFormat="1" ht="20.100000000000001" hidden="1" customHeight="1" x14ac:dyDescent="0.25">
      <c r="B120" s="54"/>
      <c r="C120" s="54"/>
      <c r="D120" s="9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</row>
    <row r="121" spans="1:16" s="47" customFormat="1" ht="39.75" customHeight="1" x14ac:dyDescent="0.25">
      <c r="B121" s="111" t="s">
        <v>0</v>
      </c>
      <c r="C121" s="111" t="s">
        <v>1</v>
      </c>
      <c r="D121" s="112" t="s">
        <v>2</v>
      </c>
      <c r="E121" s="109" t="s">
        <v>3</v>
      </c>
      <c r="F121" s="109"/>
      <c r="G121" s="109"/>
      <c r="H121" s="109" t="s">
        <v>4</v>
      </c>
      <c r="I121" s="109" t="s">
        <v>5</v>
      </c>
      <c r="J121" s="109"/>
      <c r="K121" s="109"/>
      <c r="L121" s="109"/>
      <c r="M121" s="109" t="s">
        <v>6</v>
      </c>
      <c r="N121" s="109"/>
      <c r="O121" s="109"/>
      <c r="P121" s="109"/>
    </row>
    <row r="122" spans="1:16" s="47" customFormat="1" ht="19.899999999999999" customHeight="1" x14ac:dyDescent="0.25">
      <c r="B122" s="111"/>
      <c r="C122" s="111"/>
      <c r="D122" s="112"/>
      <c r="E122" s="71" t="s">
        <v>7</v>
      </c>
      <c r="F122" s="71" t="s">
        <v>8</v>
      </c>
      <c r="G122" s="71" t="s">
        <v>9</v>
      </c>
      <c r="H122" s="109"/>
      <c r="I122" s="71" t="s">
        <v>167</v>
      </c>
      <c r="J122" s="71" t="s">
        <v>10</v>
      </c>
      <c r="K122" s="71" t="s">
        <v>11</v>
      </c>
      <c r="L122" s="71" t="s">
        <v>12</v>
      </c>
      <c r="M122" s="71" t="s">
        <v>13</v>
      </c>
      <c r="N122" s="71" t="s">
        <v>14</v>
      </c>
      <c r="O122" s="71" t="s">
        <v>15</v>
      </c>
      <c r="P122" s="71" t="s">
        <v>16</v>
      </c>
    </row>
    <row r="123" spans="1:16" ht="15.6" customHeight="1" x14ac:dyDescent="0.25">
      <c r="A123" s="51">
        <v>5</v>
      </c>
      <c r="B123" s="109" t="s">
        <v>17</v>
      </c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</row>
    <row r="124" spans="1:16" ht="36" customHeight="1" x14ac:dyDescent="0.25">
      <c r="A124" s="51">
        <v>5</v>
      </c>
      <c r="B124" s="71" t="s">
        <v>347</v>
      </c>
      <c r="C124" s="37" t="s">
        <v>348</v>
      </c>
      <c r="D124" s="66">
        <v>200</v>
      </c>
      <c r="E124" s="53">
        <v>5.5350000000000001</v>
      </c>
      <c r="F124" s="53">
        <v>9.6349999999999998</v>
      </c>
      <c r="G124" s="53">
        <v>25.215</v>
      </c>
      <c r="H124" s="53">
        <v>209.71500000000003</v>
      </c>
      <c r="I124" s="53">
        <v>8.199999999999999E-2</v>
      </c>
      <c r="J124" s="53">
        <v>6.109</v>
      </c>
      <c r="K124" s="53">
        <v>4.0999999999999995E-2</v>
      </c>
      <c r="L124" s="53">
        <v>2.2960000000000003</v>
      </c>
      <c r="M124" s="53">
        <v>123.82</v>
      </c>
      <c r="N124" s="53">
        <v>141.44999999999999</v>
      </c>
      <c r="O124" s="53">
        <v>26.035</v>
      </c>
      <c r="P124" s="53">
        <v>1.23</v>
      </c>
    </row>
    <row r="125" spans="1:16" ht="17.45" customHeight="1" x14ac:dyDescent="0.25">
      <c r="A125" s="51">
        <v>5</v>
      </c>
      <c r="B125" s="71" t="s">
        <v>224</v>
      </c>
      <c r="C125" s="37" t="s">
        <v>349</v>
      </c>
      <c r="D125" s="66" t="s">
        <v>354</v>
      </c>
      <c r="E125" s="53">
        <v>5.92</v>
      </c>
      <c r="F125" s="53">
        <v>6.1300000000000008</v>
      </c>
      <c r="G125" s="53">
        <v>30.830000000000005</v>
      </c>
      <c r="H125" s="53">
        <v>202.17000000000004</v>
      </c>
      <c r="I125" s="53">
        <v>0.12599999999999997</v>
      </c>
      <c r="J125" s="53">
        <v>0.1</v>
      </c>
      <c r="K125" s="53">
        <v>2.07E-2</v>
      </c>
      <c r="L125" s="53">
        <v>1.94</v>
      </c>
      <c r="M125" s="53">
        <v>49.100000000000009</v>
      </c>
      <c r="N125" s="53">
        <v>48.3</v>
      </c>
      <c r="O125" s="53">
        <v>103.4</v>
      </c>
      <c r="P125" s="53">
        <v>1.06</v>
      </c>
    </row>
    <row r="126" spans="1:16" ht="15.6" customHeight="1" x14ac:dyDescent="0.25">
      <c r="A126" s="51">
        <v>5</v>
      </c>
      <c r="B126" s="71" t="s">
        <v>278</v>
      </c>
      <c r="C126" s="37" t="s">
        <v>26</v>
      </c>
      <c r="D126" s="66" t="s">
        <v>119</v>
      </c>
      <c r="E126" s="53">
        <v>0.08</v>
      </c>
      <c r="F126" s="53">
        <v>0.02</v>
      </c>
      <c r="G126" s="53">
        <v>15</v>
      </c>
      <c r="H126" s="53">
        <v>60.5</v>
      </c>
      <c r="I126" s="53">
        <v>0</v>
      </c>
      <c r="J126" s="53">
        <v>0</v>
      </c>
      <c r="K126" s="53">
        <v>0.04</v>
      </c>
      <c r="L126" s="53">
        <v>0</v>
      </c>
      <c r="M126" s="53">
        <v>11.1</v>
      </c>
      <c r="N126" s="53">
        <v>1.4</v>
      </c>
      <c r="O126" s="53">
        <v>2.8</v>
      </c>
      <c r="P126" s="53">
        <v>0.28000000000000003</v>
      </c>
    </row>
    <row r="127" spans="1:16" ht="15.6" customHeight="1" x14ac:dyDescent="0.25">
      <c r="B127" s="71"/>
      <c r="C127" s="37" t="s">
        <v>232</v>
      </c>
      <c r="D127" s="66">
        <v>200</v>
      </c>
      <c r="E127" s="53">
        <v>5.8</v>
      </c>
      <c r="F127" s="53">
        <v>6.4</v>
      </c>
      <c r="G127" s="53">
        <v>9.4</v>
      </c>
      <c r="H127" s="53">
        <v>118.4</v>
      </c>
      <c r="I127" s="53">
        <v>0.1</v>
      </c>
      <c r="J127" s="53">
        <v>2.6</v>
      </c>
      <c r="K127" s="53">
        <v>0</v>
      </c>
      <c r="L127" s="53">
        <v>0</v>
      </c>
      <c r="M127" s="53">
        <v>240</v>
      </c>
      <c r="N127" s="53">
        <v>180</v>
      </c>
      <c r="O127" s="53">
        <v>28</v>
      </c>
      <c r="P127" s="53">
        <v>0.2</v>
      </c>
    </row>
    <row r="128" spans="1:16" ht="18" customHeight="1" x14ac:dyDescent="0.25">
      <c r="A128" s="51">
        <v>5</v>
      </c>
      <c r="B128" s="71"/>
      <c r="C128" s="71" t="s">
        <v>18</v>
      </c>
      <c r="D128" s="66"/>
      <c r="E128" s="71">
        <v>17.335000000000001</v>
      </c>
      <c r="F128" s="71">
        <v>22.185000000000002</v>
      </c>
      <c r="G128" s="71">
        <v>80.445000000000007</v>
      </c>
      <c r="H128" s="71">
        <v>590.78500000000008</v>
      </c>
      <c r="I128" s="71">
        <v>0.30799999999999994</v>
      </c>
      <c r="J128" s="71">
        <v>8.8089999999999993</v>
      </c>
      <c r="K128" s="71">
        <v>0.10169999999999998</v>
      </c>
      <c r="L128" s="71">
        <v>4.2360000000000007</v>
      </c>
      <c r="M128" s="71">
        <v>424.02</v>
      </c>
      <c r="N128" s="71">
        <v>371.15</v>
      </c>
      <c r="O128" s="71">
        <v>160.23500000000001</v>
      </c>
      <c r="P128" s="71">
        <v>2.7700000000000005</v>
      </c>
    </row>
    <row r="129" spans="1:16" ht="12.6" customHeight="1" x14ac:dyDescent="0.25">
      <c r="A129" s="51">
        <v>5</v>
      </c>
      <c r="B129" s="109" t="s">
        <v>19</v>
      </c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</row>
    <row r="130" spans="1:16" ht="18" customHeight="1" x14ac:dyDescent="0.25">
      <c r="A130" s="51">
        <v>5</v>
      </c>
      <c r="B130" s="66" t="s">
        <v>277</v>
      </c>
      <c r="C130" s="37" t="s">
        <v>250</v>
      </c>
      <c r="D130" s="66">
        <v>100</v>
      </c>
      <c r="E130" s="53">
        <v>0.86</v>
      </c>
      <c r="F130" s="53">
        <v>5.1100000000000003</v>
      </c>
      <c r="G130" s="53">
        <v>2.61</v>
      </c>
      <c r="H130" s="53">
        <v>59.81</v>
      </c>
      <c r="I130" s="53">
        <v>0.02</v>
      </c>
      <c r="J130" s="53">
        <v>5.55</v>
      </c>
      <c r="K130" s="53">
        <v>0</v>
      </c>
      <c r="L130" s="53">
        <v>2.31</v>
      </c>
      <c r="M130" s="53">
        <v>23.28</v>
      </c>
      <c r="N130" s="53">
        <v>28.24</v>
      </c>
      <c r="O130" s="53">
        <v>13.44</v>
      </c>
      <c r="P130" s="53">
        <v>0.61</v>
      </c>
    </row>
    <row r="131" spans="1:16" ht="18" customHeight="1" x14ac:dyDescent="0.25">
      <c r="A131" s="51">
        <v>5</v>
      </c>
      <c r="B131" s="71" t="s">
        <v>197</v>
      </c>
      <c r="C131" s="37" t="s">
        <v>117</v>
      </c>
      <c r="D131" s="66">
        <v>250</v>
      </c>
      <c r="E131" s="53">
        <v>10.25</v>
      </c>
      <c r="F131" s="53">
        <v>10.75</v>
      </c>
      <c r="G131" s="53">
        <v>37.5</v>
      </c>
      <c r="H131" s="53">
        <v>287.75</v>
      </c>
      <c r="I131" s="53">
        <v>0</v>
      </c>
      <c r="J131" s="53">
        <v>0.25</v>
      </c>
      <c r="K131" s="53">
        <v>16</v>
      </c>
      <c r="L131" s="53">
        <v>0.75</v>
      </c>
      <c r="M131" s="53">
        <v>51</v>
      </c>
      <c r="N131" s="53">
        <v>208.75</v>
      </c>
      <c r="O131" s="53">
        <v>57.5</v>
      </c>
      <c r="P131" s="53">
        <v>4</v>
      </c>
    </row>
    <row r="132" spans="1:16" ht="18" customHeight="1" x14ac:dyDescent="0.25">
      <c r="A132" s="51">
        <v>5</v>
      </c>
      <c r="B132" s="71" t="s">
        <v>256</v>
      </c>
      <c r="C132" s="37" t="s">
        <v>255</v>
      </c>
      <c r="D132" s="66">
        <v>100</v>
      </c>
      <c r="E132" s="53">
        <v>12.58</v>
      </c>
      <c r="F132" s="53">
        <v>15.47</v>
      </c>
      <c r="G132" s="53">
        <v>4.08</v>
      </c>
      <c r="H132" s="53">
        <v>205.87</v>
      </c>
      <c r="I132" s="53">
        <v>8.5000000000000006E-2</v>
      </c>
      <c r="J132" s="53">
        <v>8.5000000000000006E-2</v>
      </c>
      <c r="K132" s="53">
        <v>0.34</v>
      </c>
      <c r="L132" s="53">
        <v>1.7849999999999999</v>
      </c>
      <c r="M132" s="53">
        <v>20.74</v>
      </c>
      <c r="N132" s="53">
        <v>16.064999999999998</v>
      </c>
      <c r="O132" s="53">
        <v>138.88999999999999</v>
      </c>
      <c r="P132" s="53">
        <v>1.7</v>
      </c>
    </row>
    <row r="133" spans="1:16" ht="18" customHeight="1" x14ac:dyDescent="0.25">
      <c r="B133" s="71" t="s">
        <v>210</v>
      </c>
      <c r="C133" s="37" t="s">
        <v>163</v>
      </c>
      <c r="D133" s="66">
        <v>180</v>
      </c>
      <c r="E133" s="53">
        <v>4.32</v>
      </c>
      <c r="F133" s="53">
        <v>4.8240000000000007</v>
      </c>
      <c r="G133" s="53">
        <v>37.764000000000003</v>
      </c>
      <c r="H133" s="53">
        <v>211.75200000000001</v>
      </c>
      <c r="I133" s="53">
        <v>3.6000000000000004E-2</v>
      </c>
      <c r="J133" s="53">
        <v>0</v>
      </c>
      <c r="K133" s="53">
        <v>23.22</v>
      </c>
      <c r="L133" s="53">
        <v>0.30599999999999999</v>
      </c>
      <c r="M133" s="53">
        <v>7.0920000000000005</v>
      </c>
      <c r="N133" s="53">
        <v>93.366</v>
      </c>
      <c r="O133" s="53">
        <v>30.545999999999999</v>
      </c>
      <c r="P133" s="53">
        <v>0.62999999999999989</v>
      </c>
    </row>
    <row r="134" spans="1:16" ht="18" customHeight="1" x14ac:dyDescent="0.25">
      <c r="B134" s="92" t="s">
        <v>321</v>
      </c>
      <c r="C134" s="79" t="s">
        <v>322</v>
      </c>
      <c r="D134" s="94" t="s">
        <v>334</v>
      </c>
      <c r="E134" s="53">
        <v>14.3</v>
      </c>
      <c r="F134" s="53">
        <v>18.04</v>
      </c>
      <c r="G134" s="53">
        <v>25.52</v>
      </c>
      <c r="H134" s="53">
        <v>321.64</v>
      </c>
      <c r="I134" s="53">
        <v>0</v>
      </c>
      <c r="J134" s="53">
        <v>0.44</v>
      </c>
      <c r="K134" s="53">
        <v>7.04</v>
      </c>
      <c r="L134" s="53">
        <v>8.8000000000000007</v>
      </c>
      <c r="M134" s="53">
        <v>63.8</v>
      </c>
      <c r="N134" s="53">
        <v>38.720000000000006</v>
      </c>
      <c r="O134" s="53">
        <v>285.12</v>
      </c>
      <c r="P134" s="53">
        <v>3.74</v>
      </c>
    </row>
    <row r="135" spans="1:16" ht="18" customHeight="1" x14ac:dyDescent="0.25">
      <c r="B135" s="92"/>
      <c r="C135" s="79" t="s">
        <v>103</v>
      </c>
      <c r="D135" s="94"/>
      <c r="E135" s="92">
        <v>10.4</v>
      </c>
      <c r="F135" s="92">
        <v>12.778</v>
      </c>
      <c r="G135" s="92">
        <v>22.454666666666668</v>
      </c>
      <c r="H135" s="92">
        <v>246.42066666666665</v>
      </c>
      <c r="I135" s="92">
        <v>4.0333333333333339E-2</v>
      </c>
      <c r="J135" s="92">
        <v>0.17500000000000002</v>
      </c>
      <c r="K135" s="92">
        <v>10.199999999999999</v>
      </c>
      <c r="L135" s="92">
        <v>3.6303333333333332</v>
      </c>
      <c r="M135" s="92">
        <v>30.544</v>
      </c>
      <c r="N135" s="92">
        <v>49.38366666666667</v>
      </c>
      <c r="O135" s="92">
        <v>151.51866666666666</v>
      </c>
      <c r="P135" s="92">
        <v>2.0233333333333334</v>
      </c>
    </row>
    <row r="136" spans="1:16" ht="18" customHeight="1" x14ac:dyDescent="0.25">
      <c r="B136" s="74"/>
      <c r="C136" s="37" t="s">
        <v>219</v>
      </c>
      <c r="D136" s="66">
        <v>150</v>
      </c>
      <c r="E136" s="53">
        <v>1.3999999999999997</v>
      </c>
      <c r="F136" s="53">
        <v>0.20000000000000004</v>
      </c>
      <c r="G136" s="53">
        <v>14.3</v>
      </c>
      <c r="H136" s="53">
        <v>64.599999999999994</v>
      </c>
      <c r="I136" s="53">
        <v>5.9999999999999991E-2</v>
      </c>
      <c r="J136" s="53">
        <v>15</v>
      </c>
      <c r="K136" s="53">
        <v>0</v>
      </c>
      <c r="L136" s="53">
        <v>1.7</v>
      </c>
      <c r="M136" s="53">
        <v>30</v>
      </c>
      <c r="N136" s="53">
        <v>51</v>
      </c>
      <c r="O136" s="53">
        <v>24</v>
      </c>
      <c r="P136" s="53">
        <v>0.9</v>
      </c>
    </row>
    <row r="137" spans="1:16" ht="18" customHeight="1" x14ac:dyDescent="0.25">
      <c r="A137" s="51">
        <v>5</v>
      </c>
      <c r="B137" s="71" t="s">
        <v>191</v>
      </c>
      <c r="C137" s="37" t="s">
        <v>53</v>
      </c>
      <c r="D137" s="66">
        <v>200</v>
      </c>
      <c r="E137" s="53">
        <v>0.57999999999999996</v>
      </c>
      <c r="F137" s="53">
        <v>0.06</v>
      </c>
      <c r="G137" s="53">
        <v>30.2</v>
      </c>
      <c r="H137" s="53">
        <v>123.66</v>
      </c>
      <c r="I137" s="53">
        <v>0</v>
      </c>
      <c r="J137" s="53">
        <v>1.1000000000000001</v>
      </c>
      <c r="K137" s="53">
        <v>0</v>
      </c>
      <c r="L137" s="53">
        <v>0.18</v>
      </c>
      <c r="M137" s="53">
        <v>15.7</v>
      </c>
      <c r="N137" s="53">
        <v>16.32</v>
      </c>
      <c r="O137" s="53">
        <v>3.36</v>
      </c>
      <c r="P137" s="53">
        <v>0.38</v>
      </c>
    </row>
    <row r="138" spans="1:16" ht="18" customHeight="1" x14ac:dyDescent="0.25">
      <c r="A138" s="51">
        <v>5</v>
      </c>
      <c r="B138" s="71" t="s">
        <v>58</v>
      </c>
      <c r="C138" s="37" t="s">
        <v>20</v>
      </c>
      <c r="D138" s="66">
        <v>40</v>
      </c>
      <c r="E138" s="53">
        <v>3.0666666666666664</v>
      </c>
      <c r="F138" s="53">
        <v>0.26666666666666672</v>
      </c>
      <c r="G138" s="53">
        <v>19.733333333333334</v>
      </c>
      <c r="H138" s="53">
        <v>93.6</v>
      </c>
      <c r="I138" s="53">
        <v>0</v>
      </c>
      <c r="J138" s="53">
        <v>0</v>
      </c>
      <c r="K138" s="53">
        <v>0</v>
      </c>
      <c r="L138" s="53">
        <v>0.4</v>
      </c>
      <c r="M138" s="53">
        <v>8</v>
      </c>
      <c r="N138" s="53">
        <v>26</v>
      </c>
      <c r="O138" s="53">
        <v>5.6000000000000014</v>
      </c>
      <c r="P138" s="53">
        <v>0.4</v>
      </c>
    </row>
    <row r="139" spans="1:16" ht="18" customHeight="1" x14ac:dyDescent="0.25">
      <c r="A139" s="51">
        <v>5</v>
      </c>
      <c r="B139" s="71" t="s">
        <v>184</v>
      </c>
      <c r="C139" s="37" t="s">
        <v>21</v>
      </c>
      <c r="D139" s="66">
        <v>50</v>
      </c>
      <c r="E139" s="53">
        <v>3.25</v>
      </c>
      <c r="F139" s="53">
        <v>0.625</v>
      </c>
      <c r="G139" s="53">
        <v>19.75</v>
      </c>
      <c r="H139" s="53">
        <v>97.625</v>
      </c>
      <c r="I139" s="53">
        <v>0.125</v>
      </c>
      <c r="J139" s="53">
        <v>0</v>
      </c>
      <c r="K139" s="53">
        <v>0</v>
      </c>
      <c r="L139" s="53">
        <v>0.75</v>
      </c>
      <c r="M139" s="53">
        <v>14.499999999999998</v>
      </c>
      <c r="N139" s="53">
        <v>75</v>
      </c>
      <c r="O139" s="53">
        <v>23.5</v>
      </c>
      <c r="P139" s="53">
        <v>2</v>
      </c>
    </row>
    <row r="140" spans="1:16" ht="13.15" customHeight="1" x14ac:dyDescent="0.25">
      <c r="A140" s="51">
        <v>5</v>
      </c>
      <c r="B140" s="71"/>
      <c r="C140" s="71" t="s">
        <v>18</v>
      </c>
      <c r="D140" s="66"/>
      <c r="E140" s="76">
        <v>29.806666666666661</v>
      </c>
      <c r="F140" s="92">
        <v>29.789666666666662</v>
      </c>
      <c r="G140" s="92">
        <v>146.548</v>
      </c>
      <c r="H140" s="92">
        <v>973.46566666666661</v>
      </c>
      <c r="I140" s="92">
        <v>0.24533333333333332</v>
      </c>
      <c r="J140" s="92">
        <v>22.075000000000003</v>
      </c>
      <c r="K140" s="92">
        <v>26.2</v>
      </c>
      <c r="L140" s="92">
        <v>9.7203333333333326</v>
      </c>
      <c r="M140" s="92">
        <v>173.024</v>
      </c>
      <c r="N140" s="92">
        <v>454.69366666666667</v>
      </c>
      <c r="O140" s="92">
        <v>278.9186666666667</v>
      </c>
      <c r="P140" s="92">
        <v>10.313333333333334</v>
      </c>
    </row>
    <row r="141" spans="1:16" ht="13.9" customHeight="1" x14ac:dyDescent="0.25">
      <c r="A141" s="51">
        <v>5</v>
      </c>
      <c r="B141" s="109" t="s">
        <v>22</v>
      </c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</row>
    <row r="142" spans="1:16" ht="30" customHeight="1" x14ac:dyDescent="0.25">
      <c r="A142" s="51">
        <v>5</v>
      </c>
      <c r="B142" s="71" t="s">
        <v>195</v>
      </c>
      <c r="C142" s="37" t="s">
        <v>220</v>
      </c>
      <c r="D142" s="66" t="s">
        <v>261</v>
      </c>
      <c r="E142" s="53">
        <v>7.2360000000000007</v>
      </c>
      <c r="F142" s="53">
        <v>5.6639999999999997</v>
      </c>
      <c r="G142" s="53">
        <v>26.987999999999996</v>
      </c>
      <c r="H142" s="53">
        <v>187.87200000000001</v>
      </c>
      <c r="I142" s="53">
        <v>8.4000000000000005E-2</v>
      </c>
      <c r="J142" s="53">
        <v>1.3919999999999999</v>
      </c>
      <c r="K142" s="53">
        <v>4.8000000000000001E-2</v>
      </c>
      <c r="L142" s="53">
        <v>1.5720000000000001</v>
      </c>
      <c r="M142" s="53">
        <v>57.6</v>
      </c>
      <c r="N142" s="53">
        <v>73.56</v>
      </c>
      <c r="O142" s="53">
        <v>17.399999999999999</v>
      </c>
      <c r="P142" s="53">
        <v>21.06</v>
      </c>
    </row>
    <row r="143" spans="1:16" ht="15.6" customHeight="1" x14ac:dyDescent="0.25">
      <c r="A143" s="51">
        <v>5</v>
      </c>
      <c r="B143" s="71" t="s">
        <v>193</v>
      </c>
      <c r="C143" s="37" t="s">
        <v>57</v>
      </c>
      <c r="D143" s="66">
        <v>200</v>
      </c>
      <c r="E143" s="53">
        <v>0.66</v>
      </c>
      <c r="F143" s="53">
        <v>0.1</v>
      </c>
      <c r="G143" s="53">
        <v>28.02</v>
      </c>
      <c r="H143" s="53">
        <v>115.62</v>
      </c>
      <c r="I143" s="53">
        <v>0</v>
      </c>
      <c r="J143" s="53">
        <v>0.02</v>
      </c>
      <c r="K143" s="53">
        <v>0.68</v>
      </c>
      <c r="L143" s="53">
        <v>0.5</v>
      </c>
      <c r="M143" s="53">
        <v>32.479999999999997</v>
      </c>
      <c r="N143" s="53">
        <v>17.46</v>
      </c>
      <c r="O143" s="53">
        <v>23.44</v>
      </c>
      <c r="P143" s="53">
        <v>0.7</v>
      </c>
    </row>
    <row r="144" spans="1:16" ht="13.9" customHeight="1" x14ac:dyDescent="0.25">
      <c r="A144" s="51">
        <v>5</v>
      </c>
      <c r="B144" s="71"/>
      <c r="C144" s="71" t="s">
        <v>18</v>
      </c>
      <c r="D144" s="66"/>
      <c r="E144" s="71">
        <v>7.8960000000000008</v>
      </c>
      <c r="F144" s="74">
        <v>5.7639999999999993</v>
      </c>
      <c r="G144" s="74">
        <v>55.007999999999996</v>
      </c>
      <c r="H144" s="74">
        <v>303.49200000000002</v>
      </c>
      <c r="I144" s="74">
        <v>8.4000000000000005E-2</v>
      </c>
      <c r="J144" s="74">
        <v>1.4119999999999999</v>
      </c>
      <c r="K144" s="74">
        <v>0.72800000000000009</v>
      </c>
      <c r="L144" s="74">
        <v>2.0720000000000001</v>
      </c>
      <c r="M144" s="74">
        <v>90.08</v>
      </c>
      <c r="N144" s="74">
        <v>91.02000000000001</v>
      </c>
      <c r="O144" s="74">
        <v>40.840000000000003</v>
      </c>
      <c r="P144" s="74">
        <v>21.759999999999998</v>
      </c>
    </row>
    <row r="145" spans="1:16" ht="14.45" customHeight="1" x14ac:dyDescent="0.25">
      <c r="A145" s="51">
        <v>5</v>
      </c>
      <c r="B145" s="71"/>
      <c r="C145" s="71" t="s">
        <v>29</v>
      </c>
      <c r="D145" s="66"/>
      <c r="E145" s="71">
        <v>55.037666666666667</v>
      </c>
      <c r="F145" s="71">
        <v>57.73866666666666</v>
      </c>
      <c r="G145" s="71">
        <v>282.00099999999998</v>
      </c>
      <c r="H145" s="71">
        <v>1867.7426666666668</v>
      </c>
      <c r="I145" s="71">
        <v>0.6373333333333332</v>
      </c>
      <c r="J145" s="71">
        <v>32.295999999999999</v>
      </c>
      <c r="K145" s="71">
        <v>27.029700000000002</v>
      </c>
      <c r="L145" s="71">
        <v>16.028333333333332</v>
      </c>
      <c r="M145" s="71">
        <v>687.12400000000002</v>
      </c>
      <c r="N145" s="71">
        <v>916.86366666666663</v>
      </c>
      <c r="O145" s="71">
        <v>479.99366666666674</v>
      </c>
      <c r="P145" s="71">
        <v>34.843333333333334</v>
      </c>
    </row>
    <row r="146" spans="1:16" s="47" customFormat="1" ht="20.100000000000001" customHeight="1" x14ac:dyDescent="0.25">
      <c r="B146" s="54"/>
      <c r="C146" s="54"/>
      <c r="D146" s="9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</row>
    <row r="147" spans="1:16" s="47" customFormat="1" ht="20.100000000000001" customHeight="1" x14ac:dyDescent="0.25">
      <c r="B147" s="48" t="s">
        <v>172</v>
      </c>
      <c r="C147" s="49"/>
      <c r="D147" s="9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</row>
    <row r="148" spans="1:16" s="47" customFormat="1" ht="20.100000000000001" customHeight="1" x14ac:dyDescent="0.25">
      <c r="B148" s="48" t="s">
        <v>173</v>
      </c>
      <c r="C148" s="49"/>
      <c r="D148" s="9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</row>
    <row r="149" spans="1:16" s="47" customFormat="1" x14ac:dyDescent="0.25">
      <c r="B149" s="48" t="s">
        <v>339</v>
      </c>
      <c r="C149" s="49"/>
      <c r="D149" s="93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</row>
    <row r="150" spans="1:16" s="47" customFormat="1" ht="20.100000000000001" hidden="1" customHeight="1" x14ac:dyDescent="0.25">
      <c r="B150" s="54"/>
      <c r="C150" s="54"/>
      <c r="D150" s="9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</row>
    <row r="151" spans="1:16" s="47" customFormat="1" ht="35.25" customHeight="1" x14ac:dyDescent="0.25">
      <c r="B151" s="111" t="s">
        <v>0</v>
      </c>
      <c r="C151" s="111" t="s">
        <v>1</v>
      </c>
      <c r="D151" s="112" t="s">
        <v>2</v>
      </c>
      <c r="E151" s="109" t="s">
        <v>3</v>
      </c>
      <c r="F151" s="109"/>
      <c r="G151" s="109"/>
      <c r="H151" s="109" t="s">
        <v>4</v>
      </c>
      <c r="I151" s="109" t="s">
        <v>5</v>
      </c>
      <c r="J151" s="109"/>
      <c r="K151" s="109"/>
      <c r="L151" s="109"/>
      <c r="M151" s="109" t="s">
        <v>6</v>
      </c>
      <c r="N151" s="109"/>
      <c r="O151" s="109"/>
      <c r="P151" s="109"/>
    </row>
    <row r="152" spans="1:16" s="47" customFormat="1" ht="27.6" customHeight="1" x14ac:dyDescent="0.25">
      <c r="B152" s="111"/>
      <c r="C152" s="111"/>
      <c r="D152" s="112"/>
      <c r="E152" s="71" t="s">
        <v>7</v>
      </c>
      <c r="F152" s="71" t="s">
        <v>8</v>
      </c>
      <c r="G152" s="71" t="s">
        <v>9</v>
      </c>
      <c r="H152" s="109"/>
      <c r="I152" s="71" t="s">
        <v>167</v>
      </c>
      <c r="J152" s="71" t="s">
        <v>10</v>
      </c>
      <c r="K152" s="71" t="s">
        <v>11</v>
      </c>
      <c r="L152" s="71" t="s">
        <v>12</v>
      </c>
      <c r="M152" s="71" t="s">
        <v>13</v>
      </c>
      <c r="N152" s="71" t="s">
        <v>14</v>
      </c>
      <c r="O152" s="71" t="s">
        <v>15</v>
      </c>
      <c r="P152" s="71" t="s">
        <v>16</v>
      </c>
    </row>
    <row r="153" spans="1:16" ht="15" customHeight="1" x14ac:dyDescent="0.25">
      <c r="A153" s="51">
        <v>6</v>
      </c>
      <c r="B153" s="109" t="s">
        <v>17</v>
      </c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</row>
    <row r="154" spans="1:16" ht="30.75" customHeight="1" x14ac:dyDescent="0.25">
      <c r="A154" s="51">
        <v>6</v>
      </c>
      <c r="B154" s="66" t="s">
        <v>212</v>
      </c>
      <c r="C154" s="37" t="s">
        <v>257</v>
      </c>
      <c r="D154" s="66" t="s">
        <v>335</v>
      </c>
      <c r="E154" s="52">
        <v>11.04</v>
      </c>
      <c r="F154" s="52">
        <v>13.824999999999999</v>
      </c>
      <c r="G154" s="52">
        <v>30.865000000000006</v>
      </c>
      <c r="H154" s="52">
        <v>292.04500000000002</v>
      </c>
      <c r="I154" s="52">
        <v>8.0500000000000002E-2</v>
      </c>
      <c r="J154" s="52">
        <v>1.1200000000000003</v>
      </c>
      <c r="K154" s="52">
        <v>8.0000000000000016E-2</v>
      </c>
      <c r="L154" s="52">
        <v>61.77</v>
      </c>
      <c r="M154" s="52">
        <v>128.6</v>
      </c>
      <c r="N154" s="52">
        <v>114.10000000000002</v>
      </c>
      <c r="O154" s="52">
        <v>19.399999999999999</v>
      </c>
      <c r="P154" s="52">
        <v>0.41000000000000009</v>
      </c>
    </row>
    <row r="155" spans="1:16" ht="19.149999999999999" customHeight="1" x14ac:dyDescent="0.25">
      <c r="B155" s="66"/>
      <c r="C155" s="37" t="s">
        <v>218</v>
      </c>
      <c r="D155" s="66">
        <v>50</v>
      </c>
      <c r="E155" s="52">
        <v>3.5</v>
      </c>
      <c r="F155" s="80">
        <v>3.75</v>
      </c>
      <c r="G155" s="80">
        <v>17.45</v>
      </c>
      <c r="H155" s="80">
        <v>117.55</v>
      </c>
      <c r="I155" s="80">
        <v>0.02</v>
      </c>
      <c r="J155" s="80">
        <v>4.4999999999999998E-2</v>
      </c>
      <c r="K155" s="80">
        <v>0.05</v>
      </c>
      <c r="L155" s="80">
        <v>2.1</v>
      </c>
      <c r="M155" s="80">
        <v>15.35</v>
      </c>
      <c r="N155" s="80">
        <v>28.55</v>
      </c>
      <c r="O155" s="80">
        <v>3.2</v>
      </c>
      <c r="P155" s="80">
        <v>0.35</v>
      </c>
    </row>
    <row r="156" spans="1:16" ht="19.149999999999999" customHeight="1" x14ac:dyDescent="0.25">
      <c r="B156" s="66"/>
      <c r="C156" s="79" t="s">
        <v>249</v>
      </c>
      <c r="D156" s="66">
        <v>110</v>
      </c>
      <c r="E156" s="80">
        <v>6.38</v>
      </c>
      <c r="F156" s="80">
        <v>5.5</v>
      </c>
      <c r="G156" s="80">
        <v>8.8000000000000007</v>
      </c>
      <c r="H156" s="80">
        <v>110.22</v>
      </c>
      <c r="I156" s="80">
        <v>0.11</v>
      </c>
      <c r="J156" s="80">
        <v>1.54</v>
      </c>
      <c r="K156" s="80">
        <v>0.44</v>
      </c>
      <c r="L156" s="80">
        <v>0.11</v>
      </c>
      <c r="M156" s="80">
        <v>264</v>
      </c>
      <c r="N156" s="80">
        <v>181.5</v>
      </c>
      <c r="O156" s="80">
        <v>30.8</v>
      </c>
      <c r="P156" s="80">
        <v>0.22</v>
      </c>
    </row>
    <row r="157" spans="1:16" ht="18" customHeight="1" x14ac:dyDescent="0.25">
      <c r="A157" s="51">
        <v>6</v>
      </c>
      <c r="B157" s="71" t="s">
        <v>278</v>
      </c>
      <c r="C157" s="37" t="s">
        <v>26</v>
      </c>
      <c r="D157" s="66" t="s">
        <v>119</v>
      </c>
      <c r="E157" s="80">
        <v>0.08</v>
      </c>
      <c r="F157" s="80">
        <v>0.02</v>
      </c>
      <c r="G157" s="80">
        <v>15</v>
      </c>
      <c r="H157" s="80">
        <v>60.5</v>
      </c>
      <c r="I157" s="80">
        <v>0</v>
      </c>
      <c r="J157" s="80">
        <v>0</v>
      </c>
      <c r="K157" s="80">
        <v>0.04</v>
      </c>
      <c r="L157" s="80">
        <v>0</v>
      </c>
      <c r="M157" s="80">
        <v>11.1</v>
      </c>
      <c r="N157" s="80">
        <v>1.4</v>
      </c>
      <c r="O157" s="80">
        <v>2.8</v>
      </c>
      <c r="P157" s="80">
        <v>0.28000000000000003</v>
      </c>
    </row>
    <row r="158" spans="1:16" ht="13.9" customHeight="1" x14ac:dyDescent="0.25">
      <c r="A158" s="51">
        <v>6</v>
      </c>
      <c r="B158" s="71"/>
      <c r="C158" s="71" t="s">
        <v>18</v>
      </c>
      <c r="D158" s="96"/>
      <c r="E158" s="71">
        <v>20.999999999999996</v>
      </c>
      <c r="F158" s="71">
        <v>23.094999999999999</v>
      </c>
      <c r="G158" s="71">
        <v>72.115000000000009</v>
      </c>
      <c r="H158" s="71">
        <v>580.31500000000005</v>
      </c>
      <c r="I158" s="71">
        <v>0.21050000000000002</v>
      </c>
      <c r="J158" s="71">
        <v>2.7050000000000001</v>
      </c>
      <c r="K158" s="71">
        <v>0.6100000000000001</v>
      </c>
      <c r="L158" s="71">
        <v>63.980000000000004</v>
      </c>
      <c r="M158" s="71">
        <v>419.05</v>
      </c>
      <c r="N158" s="71">
        <v>325.55</v>
      </c>
      <c r="O158" s="71">
        <v>56.199999999999996</v>
      </c>
      <c r="P158" s="71">
        <v>1.26</v>
      </c>
    </row>
    <row r="159" spans="1:16" ht="16.149999999999999" customHeight="1" x14ac:dyDescent="0.25">
      <c r="A159" s="51">
        <v>6</v>
      </c>
      <c r="B159" s="113" t="s">
        <v>19</v>
      </c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</row>
    <row r="160" spans="1:16" ht="16.149999999999999" customHeight="1" x14ac:dyDescent="0.25">
      <c r="B160" s="59" t="s">
        <v>180</v>
      </c>
      <c r="C160" s="60" t="s">
        <v>225</v>
      </c>
      <c r="D160" s="97">
        <v>100</v>
      </c>
      <c r="E160" s="53">
        <v>0.8</v>
      </c>
      <c r="F160" s="53">
        <v>0.1</v>
      </c>
      <c r="G160" s="53">
        <v>1.7</v>
      </c>
      <c r="H160" s="53">
        <v>10.9</v>
      </c>
      <c r="I160" s="53">
        <v>0.02</v>
      </c>
      <c r="J160" s="53">
        <v>5</v>
      </c>
      <c r="K160" s="53">
        <v>0</v>
      </c>
      <c r="L160" s="53">
        <v>0.1</v>
      </c>
      <c r="M160" s="53">
        <v>23</v>
      </c>
      <c r="N160" s="53">
        <v>24</v>
      </c>
      <c r="O160" s="53">
        <v>14</v>
      </c>
      <c r="P160" s="53">
        <v>0.6</v>
      </c>
    </row>
    <row r="161" spans="1:16" ht="16.149999999999999" customHeight="1" x14ac:dyDescent="0.25">
      <c r="B161" s="59" t="s">
        <v>55</v>
      </c>
      <c r="C161" s="60" t="s">
        <v>242</v>
      </c>
      <c r="D161" s="97" t="s">
        <v>336</v>
      </c>
      <c r="E161" s="53">
        <v>5.8035000000000005</v>
      </c>
      <c r="F161" s="53">
        <v>5.5861999999999989</v>
      </c>
      <c r="G161" s="53">
        <v>17.527100000000001</v>
      </c>
      <c r="H161" s="53">
        <v>143.59820000000002</v>
      </c>
      <c r="I161" s="53">
        <v>0</v>
      </c>
      <c r="J161" s="53">
        <v>0.24114999999999998</v>
      </c>
      <c r="K161" s="53">
        <v>6.1745000000000001</v>
      </c>
      <c r="L161" s="53">
        <v>2.5705</v>
      </c>
      <c r="M161" s="53">
        <v>45.235500000000002</v>
      </c>
      <c r="N161" s="53">
        <v>37.709500000000006</v>
      </c>
      <c r="O161" s="53">
        <v>93.385999999999981</v>
      </c>
      <c r="P161" s="53">
        <v>2.173</v>
      </c>
    </row>
    <row r="162" spans="1:16" ht="15.6" customHeight="1" x14ac:dyDescent="0.25">
      <c r="B162" s="59" t="s">
        <v>211</v>
      </c>
      <c r="C162" s="60" t="s">
        <v>199</v>
      </c>
      <c r="D162" s="97" t="s">
        <v>333</v>
      </c>
      <c r="E162" s="53">
        <v>16</v>
      </c>
      <c r="F162" s="53">
        <v>24.8</v>
      </c>
      <c r="G162" s="53">
        <v>26.4</v>
      </c>
      <c r="H162" s="53">
        <v>392.80000000000007</v>
      </c>
      <c r="I162" s="53">
        <v>0</v>
      </c>
      <c r="J162" s="53">
        <v>0.6</v>
      </c>
      <c r="K162" s="53">
        <v>1.8</v>
      </c>
      <c r="L162" s="53">
        <v>3.6</v>
      </c>
      <c r="M162" s="53">
        <v>16.600000000000001</v>
      </c>
      <c r="N162" s="53">
        <v>52.8</v>
      </c>
      <c r="O162" s="53">
        <v>232.8</v>
      </c>
      <c r="P162" s="53">
        <v>2.4</v>
      </c>
    </row>
    <row r="163" spans="1:16" ht="18" customHeight="1" x14ac:dyDescent="0.25">
      <c r="A163" s="51">
        <v>6</v>
      </c>
      <c r="B163" s="59" t="s">
        <v>193</v>
      </c>
      <c r="C163" s="60" t="s">
        <v>57</v>
      </c>
      <c r="D163" s="97">
        <v>200</v>
      </c>
      <c r="E163" s="53">
        <v>0.66</v>
      </c>
      <c r="F163" s="53">
        <v>0.1</v>
      </c>
      <c r="G163" s="53">
        <v>28.02</v>
      </c>
      <c r="H163" s="53">
        <v>115.62</v>
      </c>
      <c r="I163" s="53">
        <v>0</v>
      </c>
      <c r="J163" s="53">
        <v>0.02</v>
      </c>
      <c r="K163" s="53">
        <v>0.68</v>
      </c>
      <c r="L163" s="53">
        <v>0.5</v>
      </c>
      <c r="M163" s="53">
        <v>32.479999999999997</v>
      </c>
      <c r="N163" s="53">
        <v>17.46</v>
      </c>
      <c r="O163" s="53">
        <v>23.44</v>
      </c>
      <c r="P163" s="53">
        <v>0.7</v>
      </c>
    </row>
    <row r="164" spans="1:16" ht="18" customHeight="1" x14ac:dyDescent="0.25">
      <c r="A164" s="51">
        <v>6</v>
      </c>
      <c r="B164" s="59" t="s">
        <v>58</v>
      </c>
      <c r="C164" s="60" t="s">
        <v>20</v>
      </c>
      <c r="D164" s="97">
        <v>40</v>
      </c>
      <c r="E164" s="53">
        <v>3.0666666666666664</v>
      </c>
      <c r="F164" s="53">
        <v>0.26666666666666672</v>
      </c>
      <c r="G164" s="53">
        <v>19.733333333333334</v>
      </c>
      <c r="H164" s="53">
        <v>93.6</v>
      </c>
      <c r="I164" s="53">
        <v>0</v>
      </c>
      <c r="J164" s="53">
        <v>0</v>
      </c>
      <c r="K164" s="53">
        <v>0</v>
      </c>
      <c r="L164" s="53">
        <v>0.4</v>
      </c>
      <c r="M164" s="53">
        <v>8</v>
      </c>
      <c r="N164" s="53">
        <v>26</v>
      </c>
      <c r="O164" s="53">
        <v>5.6000000000000014</v>
      </c>
      <c r="P164" s="53">
        <v>0.4</v>
      </c>
    </row>
    <row r="165" spans="1:16" ht="18" customHeight="1" x14ac:dyDescent="0.25">
      <c r="A165" s="51">
        <v>6</v>
      </c>
      <c r="B165" s="59" t="s">
        <v>184</v>
      </c>
      <c r="C165" s="60" t="s">
        <v>21</v>
      </c>
      <c r="D165" s="97">
        <v>50</v>
      </c>
      <c r="E165" s="53">
        <v>3.25</v>
      </c>
      <c r="F165" s="53">
        <v>0.625</v>
      </c>
      <c r="G165" s="53">
        <v>19.75</v>
      </c>
      <c r="H165" s="53">
        <v>97.625</v>
      </c>
      <c r="I165" s="53">
        <v>0.125</v>
      </c>
      <c r="J165" s="53">
        <v>0</v>
      </c>
      <c r="K165" s="53">
        <v>0</v>
      </c>
      <c r="L165" s="53">
        <v>0.75</v>
      </c>
      <c r="M165" s="53">
        <v>14.499999999999998</v>
      </c>
      <c r="N165" s="53">
        <v>75</v>
      </c>
      <c r="O165" s="53">
        <v>23.5</v>
      </c>
      <c r="P165" s="53">
        <v>2</v>
      </c>
    </row>
    <row r="166" spans="1:16" ht="18" customHeight="1" x14ac:dyDescent="0.25">
      <c r="A166" s="51">
        <v>6</v>
      </c>
      <c r="B166" s="71"/>
      <c r="C166" s="71" t="s">
        <v>18</v>
      </c>
      <c r="D166" s="66"/>
      <c r="E166" s="71">
        <v>29.580166666666667</v>
      </c>
      <c r="F166" s="105">
        <v>31.477866666666667</v>
      </c>
      <c r="G166" s="105">
        <v>113.13043333333333</v>
      </c>
      <c r="H166" s="105">
        <v>854.14320000000009</v>
      </c>
      <c r="I166" s="105">
        <v>0.14499999999999999</v>
      </c>
      <c r="J166" s="105">
        <v>5.8611499999999994</v>
      </c>
      <c r="K166" s="105">
        <v>8.6545000000000005</v>
      </c>
      <c r="L166" s="105">
        <v>7.9205000000000005</v>
      </c>
      <c r="M166" s="105">
        <v>139.81549999999999</v>
      </c>
      <c r="N166" s="105">
        <v>232.96950000000001</v>
      </c>
      <c r="O166" s="105">
        <v>392.726</v>
      </c>
      <c r="P166" s="105">
        <v>8.2729999999999997</v>
      </c>
    </row>
    <row r="167" spans="1:16" ht="14.45" customHeight="1" x14ac:dyDescent="0.25">
      <c r="A167" s="51">
        <v>6</v>
      </c>
      <c r="B167" s="109" t="s">
        <v>22</v>
      </c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</row>
    <row r="168" spans="1:16" ht="14.45" customHeight="1" x14ac:dyDescent="0.25">
      <c r="B168" s="74" t="s">
        <v>230</v>
      </c>
      <c r="C168" s="37" t="s">
        <v>282</v>
      </c>
      <c r="D168" s="97" t="s">
        <v>320</v>
      </c>
      <c r="E168" s="52">
        <v>6.1319999999999997</v>
      </c>
      <c r="F168" s="52">
        <v>15.834000000000001</v>
      </c>
      <c r="G168" s="52">
        <v>38.135999999999996</v>
      </c>
      <c r="H168" s="52">
        <v>319.57800000000003</v>
      </c>
      <c r="I168" s="52">
        <v>0.252</v>
      </c>
      <c r="J168" s="52">
        <v>7.875</v>
      </c>
      <c r="K168" s="52">
        <v>44.1</v>
      </c>
      <c r="L168" s="52">
        <v>5.1029999999999998</v>
      </c>
      <c r="M168" s="52">
        <v>48.258000000000003</v>
      </c>
      <c r="N168" s="52">
        <v>169.34400000000002</v>
      </c>
      <c r="O168" s="52">
        <v>56.091000000000001</v>
      </c>
      <c r="P168" s="52">
        <v>1.7010000000000003</v>
      </c>
    </row>
    <row r="169" spans="1:16" ht="14.45" customHeight="1" x14ac:dyDescent="0.25">
      <c r="B169" s="71" t="s">
        <v>183</v>
      </c>
      <c r="C169" s="37" t="s">
        <v>56</v>
      </c>
      <c r="D169" s="97">
        <v>200</v>
      </c>
      <c r="E169" s="52">
        <v>0.28000000000000003</v>
      </c>
      <c r="F169" s="52">
        <v>0.1</v>
      </c>
      <c r="G169" s="52">
        <v>28.88</v>
      </c>
      <c r="H169" s="52">
        <v>117.54</v>
      </c>
      <c r="I169" s="52">
        <v>0</v>
      </c>
      <c r="J169" s="52">
        <v>19.3</v>
      </c>
      <c r="K169" s="52">
        <v>0</v>
      </c>
      <c r="L169" s="52">
        <v>0.16</v>
      </c>
      <c r="M169" s="52">
        <v>13.66</v>
      </c>
      <c r="N169" s="52">
        <v>7.38</v>
      </c>
      <c r="O169" s="52">
        <v>5.78</v>
      </c>
      <c r="P169" s="52">
        <v>0.46800000000000003</v>
      </c>
    </row>
    <row r="170" spans="1:16" ht="18" customHeight="1" x14ac:dyDescent="0.25">
      <c r="A170" s="51">
        <v>6</v>
      </c>
      <c r="B170" s="71"/>
      <c r="C170" s="71" t="s">
        <v>18</v>
      </c>
      <c r="D170" s="66"/>
      <c r="E170" s="71">
        <v>6.4119999999999999</v>
      </c>
      <c r="F170" s="74">
        <v>15.934000000000001</v>
      </c>
      <c r="G170" s="74">
        <v>67.015999999999991</v>
      </c>
      <c r="H170" s="74">
        <v>437.11800000000005</v>
      </c>
      <c r="I170" s="74">
        <v>0.252</v>
      </c>
      <c r="J170" s="74">
        <v>27.175000000000001</v>
      </c>
      <c r="K170" s="74">
        <v>44.1</v>
      </c>
      <c r="L170" s="74">
        <v>5.2629999999999999</v>
      </c>
      <c r="M170" s="74">
        <v>61.918000000000006</v>
      </c>
      <c r="N170" s="74">
        <v>176.72400000000002</v>
      </c>
      <c r="O170" s="74">
        <v>61.871000000000002</v>
      </c>
      <c r="P170" s="74">
        <v>2.1690000000000005</v>
      </c>
    </row>
    <row r="171" spans="1:16" ht="18" customHeight="1" x14ac:dyDescent="0.25">
      <c r="A171" s="51">
        <v>6</v>
      </c>
      <c r="B171" s="71"/>
      <c r="C171" s="71" t="s">
        <v>30</v>
      </c>
      <c r="D171" s="66"/>
      <c r="E171" s="71">
        <v>56.992166666666662</v>
      </c>
      <c r="F171" s="74">
        <v>70.506866666666667</v>
      </c>
      <c r="G171" s="74">
        <v>252.26143333333331</v>
      </c>
      <c r="H171" s="74">
        <v>1871.5762</v>
      </c>
      <c r="I171" s="74">
        <v>0.60750000000000004</v>
      </c>
      <c r="J171" s="74">
        <v>35.741150000000005</v>
      </c>
      <c r="K171" s="74">
        <v>53.3645</v>
      </c>
      <c r="L171" s="74">
        <v>77.163500000000013</v>
      </c>
      <c r="M171" s="74">
        <v>620.7835</v>
      </c>
      <c r="N171" s="74">
        <v>735.24350000000004</v>
      </c>
      <c r="O171" s="74">
        <v>510.79699999999997</v>
      </c>
      <c r="P171" s="74">
        <v>11.702</v>
      </c>
    </row>
    <row r="172" spans="1:16" s="47" customFormat="1" ht="20.100000000000001" customHeight="1" x14ac:dyDescent="0.25">
      <c r="B172" s="54"/>
      <c r="C172" s="54"/>
      <c r="D172" s="9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</row>
    <row r="173" spans="1:16" s="47" customFormat="1" ht="20.100000000000001" customHeight="1" x14ac:dyDescent="0.25">
      <c r="B173" s="48" t="s">
        <v>174</v>
      </c>
      <c r="C173" s="49"/>
      <c r="D173" s="9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</row>
    <row r="174" spans="1:16" s="47" customFormat="1" ht="20.100000000000001" customHeight="1" x14ac:dyDescent="0.25">
      <c r="B174" s="48" t="s">
        <v>173</v>
      </c>
      <c r="C174" s="49"/>
      <c r="D174" s="9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</row>
    <row r="175" spans="1:16" s="47" customFormat="1" x14ac:dyDescent="0.25">
      <c r="B175" s="48" t="s">
        <v>339</v>
      </c>
      <c r="C175" s="49"/>
      <c r="D175" s="93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</row>
    <row r="176" spans="1:16" s="47" customFormat="1" ht="36.75" customHeight="1" x14ac:dyDescent="0.25">
      <c r="B176" s="111" t="s">
        <v>0</v>
      </c>
      <c r="C176" s="111" t="s">
        <v>1</v>
      </c>
      <c r="D176" s="112" t="s">
        <v>2</v>
      </c>
      <c r="E176" s="109" t="s">
        <v>3</v>
      </c>
      <c r="F176" s="109"/>
      <c r="G176" s="109"/>
      <c r="H176" s="109" t="s">
        <v>4</v>
      </c>
      <c r="I176" s="109" t="s">
        <v>5</v>
      </c>
      <c r="J176" s="109"/>
      <c r="K176" s="109"/>
      <c r="L176" s="109"/>
      <c r="M176" s="109" t="s">
        <v>6</v>
      </c>
      <c r="N176" s="109"/>
      <c r="O176" s="109"/>
      <c r="P176" s="109"/>
    </row>
    <row r="177" spans="1:16" s="47" customFormat="1" ht="23.45" customHeight="1" x14ac:dyDescent="0.25">
      <c r="B177" s="111"/>
      <c r="C177" s="111"/>
      <c r="D177" s="112"/>
      <c r="E177" s="71" t="s">
        <v>7</v>
      </c>
      <c r="F177" s="71" t="s">
        <v>8</v>
      </c>
      <c r="G177" s="71" t="s">
        <v>9</v>
      </c>
      <c r="H177" s="109"/>
      <c r="I177" s="71" t="s">
        <v>167</v>
      </c>
      <c r="J177" s="71" t="s">
        <v>10</v>
      </c>
      <c r="K177" s="71" t="s">
        <v>11</v>
      </c>
      <c r="L177" s="71" t="s">
        <v>12</v>
      </c>
      <c r="M177" s="71" t="s">
        <v>13</v>
      </c>
      <c r="N177" s="71" t="s">
        <v>14</v>
      </c>
      <c r="O177" s="71" t="s">
        <v>15</v>
      </c>
      <c r="P177" s="71" t="s">
        <v>16</v>
      </c>
    </row>
    <row r="178" spans="1:16" ht="18" customHeight="1" x14ac:dyDescent="0.25">
      <c r="A178" s="51">
        <v>7</v>
      </c>
      <c r="B178" s="109" t="s">
        <v>17</v>
      </c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</row>
    <row r="179" spans="1:16" ht="18" customHeight="1" x14ac:dyDescent="0.25">
      <c r="A179" s="51">
        <v>7</v>
      </c>
      <c r="B179" s="71" t="s">
        <v>213</v>
      </c>
      <c r="C179" s="37" t="s">
        <v>116</v>
      </c>
      <c r="D179" s="66" t="s">
        <v>320</v>
      </c>
      <c r="E179" s="58">
        <v>14.015999999999998</v>
      </c>
      <c r="F179" s="58">
        <v>11.52</v>
      </c>
      <c r="G179" s="58">
        <v>33.28</v>
      </c>
      <c r="H179" s="58">
        <v>292.86400000000003</v>
      </c>
      <c r="I179" s="58">
        <v>4.8000000000000001E-2</v>
      </c>
      <c r="J179" s="58">
        <v>1.232</v>
      </c>
      <c r="K179" s="58">
        <v>6.4000000000000001E-2</v>
      </c>
      <c r="L179" s="58">
        <v>4.5599999999999996</v>
      </c>
      <c r="M179" s="58">
        <v>119.904</v>
      </c>
      <c r="N179" s="58">
        <v>168.4</v>
      </c>
      <c r="O179" s="58">
        <v>17.952000000000002</v>
      </c>
      <c r="P179" s="58">
        <v>0.70400000000000007</v>
      </c>
    </row>
    <row r="180" spans="1:16" ht="13.9" customHeight="1" x14ac:dyDescent="0.25">
      <c r="A180" s="51">
        <v>7</v>
      </c>
      <c r="B180" s="74" t="s">
        <v>106</v>
      </c>
      <c r="C180" s="37" t="s">
        <v>24</v>
      </c>
      <c r="D180" s="66">
        <v>40</v>
      </c>
      <c r="E180" s="58">
        <v>3.2</v>
      </c>
      <c r="F180" s="58">
        <v>0.1</v>
      </c>
      <c r="G180" s="58">
        <v>21.2</v>
      </c>
      <c r="H180" s="58">
        <v>98.5</v>
      </c>
      <c r="I180" s="58">
        <v>4.4000000000000004E-2</v>
      </c>
      <c r="J180" s="58">
        <v>0</v>
      </c>
      <c r="K180" s="58">
        <v>0</v>
      </c>
      <c r="L180" s="58">
        <v>0.68</v>
      </c>
      <c r="M180" s="58">
        <v>7.6</v>
      </c>
      <c r="N180" s="58">
        <v>26</v>
      </c>
      <c r="O180" s="58">
        <v>5.2</v>
      </c>
      <c r="P180" s="58">
        <v>0.48</v>
      </c>
    </row>
    <row r="181" spans="1:16" ht="14.45" customHeight="1" x14ac:dyDescent="0.25">
      <c r="B181" s="74" t="s">
        <v>222</v>
      </c>
      <c r="C181" s="37" t="s">
        <v>136</v>
      </c>
      <c r="D181" s="66">
        <v>10</v>
      </c>
      <c r="E181" s="58">
        <v>0.08</v>
      </c>
      <c r="F181" s="58">
        <v>7.25</v>
      </c>
      <c r="G181" s="58">
        <v>0.13</v>
      </c>
      <c r="H181" s="58">
        <v>66.09</v>
      </c>
      <c r="I181" s="58">
        <v>1E-3</v>
      </c>
      <c r="J181" s="58">
        <v>0</v>
      </c>
      <c r="K181" s="58">
        <v>0.04</v>
      </c>
      <c r="L181" s="58">
        <v>0.1</v>
      </c>
      <c r="M181" s="58">
        <v>2.4</v>
      </c>
      <c r="N181" s="58">
        <v>3</v>
      </c>
      <c r="O181" s="58">
        <v>0</v>
      </c>
      <c r="P181" s="58">
        <v>0.02</v>
      </c>
    </row>
    <row r="182" spans="1:16" ht="14.45" customHeight="1" x14ac:dyDescent="0.25">
      <c r="B182" s="87"/>
      <c r="C182" s="79" t="s">
        <v>219</v>
      </c>
      <c r="D182" s="66">
        <v>150</v>
      </c>
      <c r="E182" s="58">
        <v>1.3999999999999997</v>
      </c>
      <c r="F182" s="58">
        <v>0.20000000000000004</v>
      </c>
      <c r="G182" s="58">
        <v>14.3</v>
      </c>
      <c r="H182" s="58">
        <v>64.599999999999994</v>
      </c>
      <c r="I182" s="58">
        <v>5.9999999999999991E-2</v>
      </c>
      <c r="J182" s="58">
        <v>15</v>
      </c>
      <c r="K182" s="58">
        <v>0</v>
      </c>
      <c r="L182" s="58">
        <v>1.7</v>
      </c>
      <c r="M182" s="58">
        <v>30</v>
      </c>
      <c r="N182" s="58">
        <v>51</v>
      </c>
      <c r="O182" s="58">
        <v>24</v>
      </c>
      <c r="P182" s="58">
        <v>0.9</v>
      </c>
    </row>
    <row r="183" spans="1:16" ht="14.45" customHeight="1" x14ac:dyDescent="0.25">
      <c r="A183" s="51">
        <v>7</v>
      </c>
      <c r="B183" s="74" t="s">
        <v>59</v>
      </c>
      <c r="C183" s="37" t="s">
        <v>54</v>
      </c>
      <c r="D183" s="66">
        <v>200</v>
      </c>
      <c r="E183" s="58">
        <v>4.08</v>
      </c>
      <c r="F183" s="58">
        <v>3.54</v>
      </c>
      <c r="G183" s="58">
        <v>17.579999999999998</v>
      </c>
      <c r="H183" s="58">
        <v>118.5</v>
      </c>
      <c r="I183" s="58">
        <v>0.06</v>
      </c>
      <c r="J183" s="58">
        <v>1.58</v>
      </c>
      <c r="K183" s="58">
        <v>0.02</v>
      </c>
      <c r="L183" s="58">
        <v>0</v>
      </c>
      <c r="M183" s="58">
        <v>152.22</v>
      </c>
      <c r="N183" s="58">
        <v>124.56</v>
      </c>
      <c r="O183" s="58">
        <v>21.34</v>
      </c>
      <c r="P183" s="58">
        <v>0.48</v>
      </c>
    </row>
    <row r="184" spans="1:16" ht="18" customHeight="1" x14ac:dyDescent="0.25">
      <c r="A184" s="51">
        <v>7</v>
      </c>
      <c r="B184" s="71"/>
      <c r="C184" s="71" t="s">
        <v>18</v>
      </c>
      <c r="D184" s="66"/>
      <c r="E184" s="71">
        <v>22.775999999999996</v>
      </c>
      <c r="F184" s="74">
        <v>22.609999999999996</v>
      </c>
      <c r="G184" s="74">
        <v>86.490000000000009</v>
      </c>
      <c r="H184" s="74">
        <v>640.55400000000009</v>
      </c>
      <c r="I184" s="74">
        <v>0.21299999999999999</v>
      </c>
      <c r="J184" s="74">
        <v>17.811999999999998</v>
      </c>
      <c r="K184" s="74">
        <v>0.12400000000000001</v>
      </c>
      <c r="L184" s="74">
        <v>7.0399999999999991</v>
      </c>
      <c r="M184" s="74">
        <v>312.12400000000002</v>
      </c>
      <c r="N184" s="74">
        <v>372.96000000000004</v>
      </c>
      <c r="O184" s="74">
        <v>68.492000000000004</v>
      </c>
      <c r="P184" s="74">
        <v>2.5840000000000001</v>
      </c>
    </row>
    <row r="185" spans="1:16" ht="18" customHeight="1" x14ac:dyDescent="0.25">
      <c r="A185" s="51">
        <v>7</v>
      </c>
      <c r="B185" s="109" t="s">
        <v>19</v>
      </c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</row>
    <row r="186" spans="1:16" ht="15.95" customHeight="1" x14ac:dyDescent="0.25">
      <c r="A186" s="51">
        <v>7</v>
      </c>
      <c r="B186" s="71" t="s">
        <v>350</v>
      </c>
      <c r="C186" s="37" t="s">
        <v>351</v>
      </c>
      <c r="D186" s="66">
        <v>100</v>
      </c>
      <c r="E186" s="53">
        <v>0.7</v>
      </c>
      <c r="F186" s="53">
        <v>6</v>
      </c>
      <c r="G186" s="53">
        <v>2.2999999999999998</v>
      </c>
      <c r="H186" s="53">
        <v>66</v>
      </c>
      <c r="I186" s="53">
        <v>0</v>
      </c>
      <c r="J186" s="53">
        <v>95</v>
      </c>
      <c r="K186" s="53">
        <v>0</v>
      </c>
      <c r="L186" s="53">
        <v>2.7</v>
      </c>
      <c r="M186" s="53">
        <v>21.8</v>
      </c>
      <c r="N186" s="53">
        <v>40</v>
      </c>
      <c r="O186" s="53">
        <v>13.3</v>
      </c>
      <c r="P186" s="53">
        <v>0.5</v>
      </c>
    </row>
    <row r="187" spans="1:16" ht="15.95" customHeight="1" x14ac:dyDescent="0.25">
      <c r="B187" s="71" t="s">
        <v>273</v>
      </c>
      <c r="C187" s="37" t="s">
        <v>323</v>
      </c>
      <c r="D187" s="66">
        <v>250</v>
      </c>
      <c r="E187" s="53">
        <v>1.7749999999999997</v>
      </c>
      <c r="F187" s="53">
        <v>7.15</v>
      </c>
      <c r="G187" s="53">
        <v>15.535</v>
      </c>
      <c r="H187" s="53">
        <v>133.59</v>
      </c>
      <c r="I187" s="53">
        <v>0.2505</v>
      </c>
      <c r="J187" s="53">
        <v>10.255000000000001</v>
      </c>
      <c r="K187" s="53">
        <v>0.99999999999999989</v>
      </c>
      <c r="L187" s="53">
        <v>1.7549999999999997</v>
      </c>
      <c r="M187" s="53">
        <v>35.9</v>
      </c>
      <c r="N187" s="53">
        <v>49.85</v>
      </c>
      <c r="O187" s="53">
        <v>20.85</v>
      </c>
      <c r="P187" s="53">
        <v>1.5</v>
      </c>
    </row>
    <row r="188" spans="1:16" ht="15.95" customHeight="1" x14ac:dyDescent="0.25">
      <c r="B188" s="71" t="s">
        <v>314</v>
      </c>
      <c r="C188" s="37" t="s">
        <v>315</v>
      </c>
      <c r="D188" s="66">
        <v>100</v>
      </c>
      <c r="E188" s="53">
        <v>14.08</v>
      </c>
      <c r="F188" s="53">
        <v>12.21</v>
      </c>
      <c r="G188" s="53">
        <v>12.88</v>
      </c>
      <c r="H188" s="53">
        <v>217.73</v>
      </c>
      <c r="I188" s="53">
        <v>0</v>
      </c>
      <c r="J188" s="53">
        <v>0.1</v>
      </c>
      <c r="K188" s="53">
        <v>1.1000000000000001</v>
      </c>
      <c r="L188" s="53">
        <v>1.5</v>
      </c>
      <c r="M188" s="53">
        <v>24</v>
      </c>
      <c r="N188" s="53">
        <v>136.25</v>
      </c>
      <c r="O188" s="53">
        <v>17.75</v>
      </c>
      <c r="P188" s="53">
        <v>1.6</v>
      </c>
    </row>
    <row r="189" spans="1:16" ht="15.95" customHeight="1" x14ac:dyDescent="0.25">
      <c r="B189" s="71" t="s">
        <v>210</v>
      </c>
      <c r="C189" s="37" t="s">
        <v>52</v>
      </c>
      <c r="D189" s="66">
        <v>180</v>
      </c>
      <c r="E189" s="53">
        <v>5.3460000000000001</v>
      </c>
      <c r="F189" s="53">
        <v>4.8600000000000003</v>
      </c>
      <c r="G189" s="53">
        <v>37.224000000000004</v>
      </c>
      <c r="H189" s="53">
        <v>250.02</v>
      </c>
      <c r="I189" s="53">
        <v>5.3999999999999992E-2</v>
      </c>
      <c r="J189" s="53">
        <v>0</v>
      </c>
      <c r="K189" s="53">
        <v>23.22</v>
      </c>
      <c r="L189" s="53">
        <v>0.70200000000000007</v>
      </c>
      <c r="M189" s="53">
        <v>23.814</v>
      </c>
      <c r="N189" s="53">
        <v>185.68799999999999</v>
      </c>
      <c r="O189" s="53">
        <v>22.77</v>
      </c>
      <c r="P189" s="53">
        <v>1.0619999999999998</v>
      </c>
    </row>
    <row r="190" spans="1:16" ht="15.95" customHeight="1" x14ac:dyDescent="0.25">
      <c r="B190" s="66" t="s">
        <v>185</v>
      </c>
      <c r="C190" s="37" t="s">
        <v>49</v>
      </c>
      <c r="D190" s="66">
        <v>200</v>
      </c>
      <c r="E190" s="53">
        <v>0.16</v>
      </c>
      <c r="F190" s="53">
        <v>0.16</v>
      </c>
      <c r="G190" s="53">
        <v>19.88</v>
      </c>
      <c r="H190" s="53">
        <v>81.599999999999994</v>
      </c>
      <c r="I190" s="53">
        <v>0.02</v>
      </c>
      <c r="J190" s="53">
        <v>0.9</v>
      </c>
      <c r="K190" s="53">
        <v>0</v>
      </c>
      <c r="L190" s="53">
        <v>0.08</v>
      </c>
      <c r="M190" s="53">
        <v>13.94</v>
      </c>
      <c r="N190" s="53">
        <v>4.4000000000000004</v>
      </c>
      <c r="O190" s="53">
        <v>5.14</v>
      </c>
      <c r="P190" s="53">
        <v>0.93600000000000005</v>
      </c>
    </row>
    <row r="191" spans="1:16" ht="15.95" customHeight="1" x14ac:dyDescent="0.25">
      <c r="A191" s="51">
        <v>7</v>
      </c>
      <c r="B191" s="71" t="s">
        <v>58</v>
      </c>
      <c r="C191" s="37" t="s">
        <v>20</v>
      </c>
      <c r="D191" s="66">
        <v>40</v>
      </c>
      <c r="E191" s="53">
        <v>3.0666666666666664</v>
      </c>
      <c r="F191" s="53">
        <v>0.26666666666666672</v>
      </c>
      <c r="G191" s="53">
        <v>19.733333333333334</v>
      </c>
      <c r="H191" s="53">
        <v>93.6</v>
      </c>
      <c r="I191" s="53">
        <v>0</v>
      </c>
      <c r="J191" s="53">
        <v>0</v>
      </c>
      <c r="K191" s="53">
        <v>0</v>
      </c>
      <c r="L191" s="53">
        <v>0.4</v>
      </c>
      <c r="M191" s="53">
        <v>8</v>
      </c>
      <c r="N191" s="53">
        <v>26</v>
      </c>
      <c r="O191" s="53">
        <v>5.6000000000000014</v>
      </c>
      <c r="P191" s="53">
        <v>0.4</v>
      </c>
    </row>
    <row r="192" spans="1:16" ht="15.95" customHeight="1" x14ac:dyDescent="0.25">
      <c r="A192" s="51">
        <v>7</v>
      </c>
      <c r="B192" s="71" t="s">
        <v>184</v>
      </c>
      <c r="C192" s="37" t="s">
        <v>21</v>
      </c>
      <c r="D192" s="66">
        <v>50</v>
      </c>
      <c r="E192" s="53">
        <v>3.25</v>
      </c>
      <c r="F192" s="53">
        <v>0.625</v>
      </c>
      <c r="G192" s="53">
        <v>19.75</v>
      </c>
      <c r="H192" s="53">
        <v>97.625</v>
      </c>
      <c r="I192" s="53">
        <v>0.125</v>
      </c>
      <c r="J192" s="53">
        <v>0</v>
      </c>
      <c r="K192" s="53">
        <v>0</v>
      </c>
      <c r="L192" s="53">
        <v>0.75</v>
      </c>
      <c r="M192" s="53">
        <v>14.499999999999998</v>
      </c>
      <c r="N192" s="53">
        <v>75</v>
      </c>
      <c r="O192" s="53">
        <v>23.5</v>
      </c>
      <c r="P192" s="53">
        <v>2</v>
      </c>
    </row>
    <row r="193" spans="1:16" ht="18" customHeight="1" x14ac:dyDescent="0.25">
      <c r="A193" s="51">
        <v>7</v>
      </c>
      <c r="B193" s="71"/>
      <c r="C193" s="71" t="s">
        <v>18</v>
      </c>
      <c r="D193" s="66"/>
      <c r="E193" s="62">
        <v>28.377666666666666</v>
      </c>
      <c r="F193" s="81">
        <v>31.271666666666665</v>
      </c>
      <c r="G193" s="81">
        <v>127.30233333333334</v>
      </c>
      <c r="H193" s="81">
        <v>940.16500000000008</v>
      </c>
      <c r="I193" s="81">
        <v>0.44950000000000001</v>
      </c>
      <c r="J193" s="81">
        <v>106.255</v>
      </c>
      <c r="K193" s="81">
        <v>25.32</v>
      </c>
      <c r="L193" s="81">
        <v>7.8870000000000005</v>
      </c>
      <c r="M193" s="81">
        <v>141.95400000000001</v>
      </c>
      <c r="N193" s="81">
        <v>517.18799999999999</v>
      </c>
      <c r="O193" s="81">
        <v>108.91</v>
      </c>
      <c r="P193" s="81">
        <v>7.9980000000000002</v>
      </c>
    </row>
    <row r="194" spans="1:16" ht="18" customHeight="1" x14ac:dyDescent="0.25">
      <c r="A194" s="51">
        <v>7</v>
      </c>
      <c r="B194" s="109" t="s">
        <v>22</v>
      </c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</row>
    <row r="195" spans="1:16" ht="15.95" customHeight="1" x14ac:dyDescent="0.25">
      <c r="A195" s="51">
        <v>7</v>
      </c>
      <c r="B195" s="71" t="s">
        <v>217</v>
      </c>
      <c r="C195" s="37" t="s">
        <v>50</v>
      </c>
      <c r="D195" s="66">
        <v>200</v>
      </c>
      <c r="E195" s="58">
        <v>11.205</v>
      </c>
      <c r="F195" s="58">
        <v>13.904999999999999</v>
      </c>
      <c r="G195" s="58">
        <v>2.835</v>
      </c>
      <c r="H195" s="58">
        <v>181.30500000000001</v>
      </c>
      <c r="I195" s="58">
        <v>0.10800000000000001</v>
      </c>
      <c r="J195" s="58">
        <v>0.54</v>
      </c>
      <c r="K195" s="58">
        <v>0.35100000000000003</v>
      </c>
      <c r="L195" s="58">
        <v>0.67500000000000004</v>
      </c>
      <c r="M195" s="58">
        <v>194.4</v>
      </c>
      <c r="N195" s="58">
        <v>363.15</v>
      </c>
      <c r="O195" s="58">
        <v>29.7</v>
      </c>
      <c r="P195" s="58">
        <v>3.78</v>
      </c>
    </row>
    <row r="196" spans="1:16" ht="15.95" customHeight="1" x14ac:dyDescent="0.25">
      <c r="B196" s="71" t="s">
        <v>58</v>
      </c>
      <c r="C196" s="37" t="s">
        <v>20</v>
      </c>
      <c r="D196" s="66">
        <v>40</v>
      </c>
      <c r="E196" s="58">
        <v>3.0666666666666664</v>
      </c>
      <c r="F196" s="58">
        <v>0.26666666666666672</v>
      </c>
      <c r="G196" s="58">
        <v>19.733333333333334</v>
      </c>
      <c r="H196" s="58">
        <v>93.6</v>
      </c>
      <c r="I196" s="58">
        <v>0</v>
      </c>
      <c r="J196" s="58">
        <v>0</v>
      </c>
      <c r="K196" s="58">
        <v>0</v>
      </c>
      <c r="L196" s="58">
        <v>0.4</v>
      </c>
      <c r="M196" s="58">
        <v>8</v>
      </c>
      <c r="N196" s="58">
        <v>26</v>
      </c>
      <c r="O196" s="58">
        <v>5.6000000000000014</v>
      </c>
      <c r="P196" s="58">
        <v>0.4</v>
      </c>
    </row>
    <row r="197" spans="1:16" ht="15.95" customHeight="1" x14ac:dyDescent="0.25">
      <c r="B197" s="71" t="s">
        <v>278</v>
      </c>
      <c r="C197" s="61" t="s">
        <v>26</v>
      </c>
      <c r="D197" s="66" t="s">
        <v>119</v>
      </c>
      <c r="E197" s="58">
        <v>0.08</v>
      </c>
      <c r="F197" s="58">
        <v>0.02</v>
      </c>
      <c r="G197" s="58">
        <v>15</v>
      </c>
      <c r="H197" s="58">
        <v>60.5</v>
      </c>
      <c r="I197" s="58">
        <v>0</v>
      </c>
      <c r="J197" s="58">
        <v>0</v>
      </c>
      <c r="K197" s="58">
        <v>0.04</v>
      </c>
      <c r="L197" s="58">
        <v>0</v>
      </c>
      <c r="M197" s="58">
        <v>11.1</v>
      </c>
      <c r="N197" s="58">
        <v>1.4</v>
      </c>
      <c r="O197" s="58">
        <v>2.8</v>
      </c>
      <c r="P197" s="58">
        <v>0.28000000000000003</v>
      </c>
    </row>
    <row r="198" spans="1:16" ht="14.45" customHeight="1" x14ac:dyDescent="0.25">
      <c r="A198" s="51">
        <v>7</v>
      </c>
      <c r="B198" s="71"/>
      <c r="C198" s="71" t="s">
        <v>18</v>
      </c>
      <c r="D198" s="66"/>
      <c r="E198" s="71">
        <v>14.351666666666667</v>
      </c>
      <c r="F198" s="74">
        <v>14.191666666666666</v>
      </c>
      <c r="G198" s="74">
        <v>37.568333333333335</v>
      </c>
      <c r="H198" s="74">
        <v>335.40499999999997</v>
      </c>
      <c r="I198" s="74">
        <v>0.10800000000000001</v>
      </c>
      <c r="J198" s="74">
        <v>0.54</v>
      </c>
      <c r="K198" s="74">
        <v>0.39100000000000001</v>
      </c>
      <c r="L198" s="74">
        <v>1.0750000000000002</v>
      </c>
      <c r="M198" s="74">
        <v>213.5</v>
      </c>
      <c r="N198" s="74">
        <v>390.54999999999995</v>
      </c>
      <c r="O198" s="74">
        <v>38.099999999999994</v>
      </c>
      <c r="P198" s="74">
        <v>4.46</v>
      </c>
    </row>
    <row r="199" spans="1:16" ht="13.9" customHeight="1" x14ac:dyDescent="0.25">
      <c r="A199" s="51">
        <v>7</v>
      </c>
      <c r="B199" s="71"/>
      <c r="C199" s="71" t="s">
        <v>31</v>
      </c>
      <c r="D199" s="66"/>
      <c r="E199" s="71">
        <v>65.50533333333334</v>
      </c>
      <c r="F199" s="74">
        <v>68.073333333333323</v>
      </c>
      <c r="G199" s="74">
        <v>251.36066666666667</v>
      </c>
      <c r="H199" s="74">
        <v>1916.124</v>
      </c>
      <c r="I199" s="74">
        <v>0.77049999999999996</v>
      </c>
      <c r="J199" s="74">
        <v>124.607</v>
      </c>
      <c r="K199" s="74">
        <v>25.835000000000001</v>
      </c>
      <c r="L199" s="74">
        <v>16.001999999999999</v>
      </c>
      <c r="M199" s="74">
        <v>667.57799999999997</v>
      </c>
      <c r="N199" s="74">
        <v>1280.6979999999999</v>
      </c>
      <c r="O199" s="74">
        <v>215.50199999999998</v>
      </c>
      <c r="P199" s="74">
        <v>15.042000000000002</v>
      </c>
    </row>
    <row r="200" spans="1:16" s="47" customFormat="1" ht="20.100000000000001" customHeight="1" x14ac:dyDescent="0.25">
      <c r="B200" s="54"/>
      <c r="C200" s="54"/>
      <c r="D200" s="9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</row>
    <row r="201" spans="1:16" s="47" customFormat="1" ht="20.100000000000001" customHeight="1" x14ac:dyDescent="0.25">
      <c r="B201" s="48" t="s">
        <v>175</v>
      </c>
      <c r="C201" s="49"/>
      <c r="D201" s="9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</row>
    <row r="202" spans="1:16" s="47" customFormat="1" ht="20.100000000000001" customHeight="1" x14ac:dyDescent="0.25">
      <c r="B202" s="48" t="s">
        <v>173</v>
      </c>
      <c r="C202" s="49"/>
      <c r="D202" s="9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</row>
    <row r="203" spans="1:16" s="47" customFormat="1" x14ac:dyDescent="0.25">
      <c r="B203" s="48" t="s">
        <v>339</v>
      </c>
      <c r="C203" s="49"/>
      <c r="D203" s="93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</row>
    <row r="204" spans="1:16" s="47" customFormat="1" ht="20.100000000000001" hidden="1" customHeight="1" x14ac:dyDescent="0.25">
      <c r="B204" s="54"/>
      <c r="C204" s="54"/>
      <c r="D204" s="9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</row>
    <row r="205" spans="1:16" s="47" customFormat="1" ht="36" customHeight="1" x14ac:dyDescent="0.25">
      <c r="B205" s="111" t="s">
        <v>0</v>
      </c>
      <c r="C205" s="111" t="s">
        <v>1</v>
      </c>
      <c r="D205" s="112" t="s">
        <v>2</v>
      </c>
      <c r="E205" s="109" t="s">
        <v>3</v>
      </c>
      <c r="F205" s="109"/>
      <c r="G205" s="109"/>
      <c r="H205" s="109" t="s">
        <v>4</v>
      </c>
      <c r="I205" s="109" t="s">
        <v>5</v>
      </c>
      <c r="J205" s="109"/>
      <c r="K205" s="109"/>
      <c r="L205" s="109"/>
      <c r="M205" s="109" t="s">
        <v>6</v>
      </c>
      <c r="N205" s="109"/>
      <c r="O205" s="109"/>
      <c r="P205" s="109"/>
    </row>
    <row r="206" spans="1:16" s="47" customFormat="1" ht="28.15" customHeight="1" x14ac:dyDescent="0.25">
      <c r="B206" s="111"/>
      <c r="C206" s="111"/>
      <c r="D206" s="112"/>
      <c r="E206" s="71" t="s">
        <v>7</v>
      </c>
      <c r="F206" s="71" t="s">
        <v>8</v>
      </c>
      <c r="G206" s="71" t="s">
        <v>9</v>
      </c>
      <c r="H206" s="109"/>
      <c r="I206" s="71" t="s">
        <v>167</v>
      </c>
      <c r="J206" s="71" t="s">
        <v>10</v>
      </c>
      <c r="K206" s="71" t="s">
        <v>11</v>
      </c>
      <c r="L206" s="71" t="s">
        <v>12</v>
      </c>
      <c r="M206" s="71" t="s">
        <v>13</v>
      </c>
      <c r="N206" s="71" t="s">
        <v>14</v>
      </c>
      <c r="O206" s="71" t="s">
        <v>15</v>
      </c>
      <c r="P206" s="71" t="s">
        <v>16</v>
      </c>
    </row>
    <row r="207" spans="1:16" ht="12.6" customHeight="1" x14ac:dyDescent="0.25">
      <c r="A207" s="51">
        <v>8</v>
      </c>
      <c r="B207" s="109" t="s">
        <v>17</v>
      </c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</row>
    <row r="208" spans="1:16" ht="18" customHeight="1" x14ac:dyDescent="0.25">
      <c r="B208" s="71" t="s">
        <v>274</v>
      </c>
      <c r="C208" s="37" t="s">
        <v>260</v>
      </c>
      <c r="D208" s="66" t="s">
        <v>337</v>
      </c>
      <c r="E208" s="52">
        <v>11.84</v>
      </c>
      <c r="F208" s="80">
        <v>9.2249999999999996</v>
      </c>
      <c r="G208" s="80">
        <v>54.454999999999998</v>
      </c>
      <c r="H208" s="80">
        <v>348.20499999999993</v>
      </c>
      <c r="I208" s="80">
        <v>0.20050000000000001</v>
      </c>
      <c r="J208" s="80">
        <v>0.4</v>
      </c>
      <c r="K208" s="80">
        <v>0.02</v>
      </c>
      <c r="L208" s="80">
        <v>1.45</v>
      </c>
      <c r="M208" s="80">
        <v>150.15</v>
      </c>
      <c r="N208" s="80">
        <v>47.3</v>
      </c>
      <c r="O208" s="80">
        <v>194</v>
      </c>
      <c r="P208" s="80">
        <v>0.82499999999999996</v>
      </c>
    </row>
    <row r="209" spans="1:16" ht="14.45" hidden="1" customHeight="1" x14ac:dyDescent="0.25">
      <c r="B209" s="74" t="s">
        <v>274</v>
      </c>
      <c r="C209" s="37" t="s">
        <v>259</v>
      </c>
      <c r="D209" s="66">
        <v>150</v>
      </c>
      <c r="E209" s="80">
        <v>8.85</v>
      </c>
      <c r="F209" s="52">
        <v>4.2</v>
      </c>
      <c r="G209" s="52">
        <v>37.049999999999997</v>
      </c>
      <c r="H209" s="52">
        <v>221.4</v>
      </c>
      <c r="I209" s="52">
        <v>0.15</v>
      </c>
      <c r="J209" s="52">
        <v>0.3</v>
      </c>
      <c r="K209" s="52">
        <v>0</v>
      </c>
      <c r="L209" s="52">
        <v>1.05</v>
      </c>
      <c r="M209" s="52">
        <v>111.6</v>
      </c>
      <c r="N209" s="52">
        <v>34.35</v>
      </c>
      <c r="O209" s="52">
        <v>145.5</v>
      </c>
      <c r="P209" s="52">
        <v>0.6</v>
      </c>
    </row>
    <row r="210" spans="1:16" ht="13.9" hidden="1" customHeight="1" x14ac:dyDescent="0.25">
      <c r="B210" s="74" t="s">
        <v>222</v>
      </c>
      <c r="C210" s="37" t="s">
        <v>136</v>
      </c>
      <c r="D210" s="66">
        <v>5</v>
      </c>
      <c r="E210" s="80">
        <v>0.04</v>
      </c>
      <c r="F210" s="52">
        <v>3.625</v>
      </c>
      <c r="G210" s="52">
        <v>6.5000000000000002E-2</v>
      </c>
      <c r="H210" s="52">
        <v>33.045000000000002</v>
      </c>
      <c r="I210" s="52">
        <v>5.0000000000000001E-4</v>
      </c>
      <c r="J210" s="52">
        <v>0</v>
      </c>
      <c r="K210" s="52">
        <v>0.02</v>
      </c>
      <c r="L210" s="52">
        <v>0.05</v>
      </c>
      <c r="M210" s="52">
        <v>1.2</v>
      </c>
      <c r="N210" s="52">
        <v>1.5</v>
      </c>
      <c r="O210" s="52">
        <v>0</v>
      </c>
      <c r="P210" s="52">
        <v>0.01</v>
      </c>
    </row>
    <row r="211" spans="1:16" ht="13.9" hidden="1" customHeight="1" x14ac:dyDescent="0.25">
      <c r="B211" s="74"/>
      <c r="C211" s="37" t="s">
        <v>91</v>
      </c>
      <c r="D211" s="66">
        <v>5</v>
      </c>
      <c r="E211" s="80">
        <v>0</v>
      </c>
      <c r="F211" s="52">
        <v>0</v>
      </c>
      <c r="G211" s="52">
        <v>4.99</v>
      </c>
      <c r="H211" s="52">
        <v>19.96</v>
      </c>
      <c r="I211" s="52">
        <v>0</v>
      </c>
      <c r="J211" s="52">
        <v>0</v>
      </c>
      <c r="K211" s="52">
        <v>0</v>
      </c>
      <c r="L211" s="52">
        <v>0</v>
      </c>
      <c r="M211" s="52">
        <v>0.15</v>
      </c>
      <c r="N211" s="52">
        <v>0</v>
      </c>
      <c r="O211" s="52">
        <v>0</v>
      </c>
      <c r="P211" s="52">
        <v>1.4999999999999999E-2</v>
      </c>
    </row>
    <row r="212" spans="1:16" ht="13.9" customHeight="1" x14ac:dyDescent="0.25">
      <c r="A212" s="51">
        <v>8</v>
      </c>
      <c r="B212" s="74" t="s">
        <v>228</v>
      </c>
      <c r="C212" s="37" t="s">
        <v>318</v>
      </c>
      <c r="D212" s="66">
        <v>30</v>
      </c>
      <c r="E212" s="80">
        <v>5.88</v>
      </c>
      <c r="F212" s="80">
        <v>9.24</v>
      </c>
      <c r="G212" s="80">
        <v>0</v>
      </c>
      <c r="H212" s="80">
        <v>106.68</v>
      </c>
      <c r="I212" s="80">
        <v>0.18600000000000003</v>
      </c>
      <c r="J212" s="80">
        <v>0</v>
      </c>
      <c r="K212" s="80">
        <v>0</v>
      </c>
      <c r="L212" s="80">
        <v>0.12</v>
      </c>
      <c r="M212" s="80">
        <v>6.6</v>
      </c>
      <c r="N212" s="80">
        <v>48</v>
      </c>
      <c r="O212" s="80">
        <v>6.6</v>
      </c>
      <c r="P212" s="80">
        <v>0.54</v>
      </c>
    </row>
    <row r="213" spans="1:16" ht="14.45" customHeight="1" x14ac:dyDescent="0.25">
      <c r="A213" s="51">
        <v>8</v>
      </c>
      <c r="B213" s="74" t="s">
        <v>227</v>
      </c>
      <c r="C213" s="37" t="s">
        <v>226</v>
      </c>
      <c r="D213" s="66">
        <v>20</v>
      </c>
      <c r="E213" s="80">
        <v>4.6399999999999997</v>
      </c>
      <c r="F213" s="80">
        <v>5.9</v>
      </c>
      <c r="G213" s="80">
        <v>0</v>
      </c>
      <c r="H213" s="80">
        <v>71.66</v>
      </c>
      <c r="I213" s="80">
        <v>0</v>
      </c>
      <c r="J213" s="80">
        <v>0.14000000000000001</v>
      </c>
      <c r="K213" s="80">
        <v>5.2000000000000005E-2</v>
      </c>
      <c r="L213" s="80">
        <v>0.1</v>
      </c>
      <c r="M213" s="80">
        <v>176</v>
      </c>
      <c r="N213" s="80">
        <v>100</v>
      </c>
      <c r="O213" s="80">
        <v>7</v>
      </c>
      <c r="P213" s="80">
        <v>0.2</v>
      </c>
    </row>
    <row r="214" spans="1:16" ht="14.45" customHeight="1" x14ac:dyDescent="0.25">
      <c r="B214" s="74"/>
      <c r="C214" s="79" t="s">
        <v>103</v>
      </c>
      <c r="D214" s="66"/>
      <c r="E214" s="81">
        <v>5.26</v>
      </c>
      <c r="F214" s="81">
        <v>7.57</v>
      </c>
      <c r="G214" s="81">
        <v>0</v>
      </c>
      <c r="H214" s="81">
        <v>89.17</v>
      </c>
      <c r="I214" s="81">
        <v>9.3000000000000013E-2</v>
      </c>
      <c r="J214" s="81">
        <v>7.0000000000000007E-2</v>
      </c>
      <c r="K214" s="81">
        <v>2.6000000000000002E-2</v>
      </c>
      <c r="L214" s="81">
        <v>0.11</v>
      </c>
      <c r="M214" s="81">
        <v>91.3</v>
      </c>
      <c r="N214" s="81">
        <v>74</v>
      </c>
      <c r="O214" s="81">
        <v>6.8</v>
      </c>
      <c r="P214" s="81">
        <v>0.37</v>
      </c>
    </row>
    <row r="215" spans="1:16" ht="14.45" customHeight="1" x14ac:dyDescent="0.25">
      <c r="B215" s="74" t="s">
        <v>106</v>
      </c>
      <c r="C215" s="37" t="s">
        <v>24</v>
      </c>
      <c r="D215" s="66">
        <v>40</v>
      </c>
      <c r="E215" s="80">
        <v>3.2</v>
      </c>
      <c r="F215" s="52">
        <v>0.1</v>
      </c>
      <c r="G215" s="52">
        <v>21.2</v>
      </c>
      <c r="H215" s="52">
        <v>98.5</v>
      </c>
      <c r="I215" s="52">
        <v>4.4000000000000004E-2</v>
      </c>
      <c r="J215" s="52">
        <v>0</v>
      </c>
      <c r="K215" s="52">
        <v>0</v>
      </c>
      <c r="L215" s="52">
        <v>0.68</v>
      </c>
      <c r="M215" s="52">
        <v>7.6</v>
      </c>
      <c r="N215" s="52">
        <v>26</v>
      </c>
      <c r="O215" s="52">
        <v>5.2</v>
      </c>
      <c r="P215" s="52">
        <v>0.48</v>
      </c>
    </row>
    <row r="216" spans="1:16" ht="14.45" customHeight="1" x14ac:dyDescent="0.25">
      <c r="B216" s="99"/>
      <c r="C216" s="79" t="s">
        <v>219</v>
      </c>
      <c r="D216" s="100">
        <v>180</v>
      </c>
      <c r="E216" s="80">
        <v>1.6799999999999997</v>
      </c>
      <c r="F216" s="80">
        <v>0.24000000000000005</v>
      </c>
      <c r="G216" s="80">
        <v>17.16</v>
      </c>
      <c r="H216" s="80">
        <v>77.52</v>
      </c>
      <c r="I216" s="80">
        <v>7.1999999999999995E-2</v>
      </c>
      <c r="J216" s="80">
        <v>18</v>
      </c>
      <c r="K216" s="80">
        <v>0</v>
      </c>
      <c r="L216" s="80">
        <v>2.04</v>
      </c>
      <c r="M216" s="80">
        <v>36</v>
      </c>
      <c r="N216" s="80">
        <v>61.2</v>
      </c>
      <c r="O216" s="80">
        <v>28.8</v>
      </c>
      <c r="P216" s="80">
        <v>1.08</v>
      </c>
    </row>
    <row r="217" spans="1:16" ht="14.45" customHeight="1" x14ac:dyDescent="0.25">
      <c r="B217" s="74" t="s">
        <v>278</v>
      </c>
      <c r="C217" s="37" t="s">
        <v>26</v>
      </c>
      <c r="D217" s="66" t="s">
        <v>258</v>
      </c>
      <c r="E217" s="80">
        <v>0.08</v>
      </c>
      <c r="F217" s="52">
        <v>0.02</v>
      </c>
      <c r="G217" s="52">
        <v>15</v>
      </c>
      <c r="H217" s="52">
        <v>60.5</v>
      </c>
      <c r="I217" s="52">
        <v>0</v>
      </c>
      <c r="J217" s="52">
        <v>0</v>
      </c>
      <c r="K217" s="52">
        <v>0.04</v>
      </c>
      <c r="L217" s="52">
        <v>0</v>
      </c>
      <c r="M217" s="52">
        <v>11.1</v>
      </c>
      <c r="N217" s="52">
        <v>1.4</v>
      </c>
      <c r="O217" s="52">
        <v>2.8</v>
      </c>
      <c r="P217" s="52">
        <v>0.28000000000000003</v>
      </c>
    </row>
    <row r="218" spans="1:16" ht="18" customHeight="1" x14ac:dyDescent="0.25">
      <c r="A218" s="51">
        <v>8</v>
      </c>
      <c r="B218" s="71"/>
      <c r="C218" s="71" t="s">
        <v>18</v>
      </c>
      <c r="D218" s="66"/>
      <c r="E218" s="71">
        <v>22.06</v>
      </c>
      <c r="F218" s="91">
        <v>17.155000000000001</v>
      </c>
      <c r="G218" s="91">
        <v>107.815</v>
      </c>
      <c r="H218" s="91">
        <v>673.89499999999998</v>
      </c>
      <c r="I218" s="91">
        <v>0.40950000000000003</v>
      </c>
      <c r="J218" s="91">
        <v>18.47</v>
      </c>
      <c r="K218" s="91">
        <v>8.5999999999999993E-2</v>
      </c>
      <c r="L218" s="91">
        <v>4.28</v>
      </c>
      <c r="M218" s="91">
        <v>296.14999999999998</v>
      </c>
      <c r="N218" s="91">
        <v>209.9</v>
      </c>
      <c r="O218" s="91">
        <v>237.60000000000002</v>
      </c>
      <c r="P218" s="91">
        <v>3.0350000000000001</v>
      </c>
    </row>
    <row r="219" spans="1:16" ht="13.15" customHeight="1" x14ac:dyDescent="0.25">
      <c r="A219" s="51">
        <v>8</v>
      </c>
      <c r="B219" s="109" t="s">
        <v>19</v>
      </c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</row>
    <row r="220" spans="1:16" ht="14.45" customHeight="1" x14ac:dyDescent="0.25">
      <c r="B220" s="75" t="s">
        <v>277</v>
      </c>
      <c r="C220" s="37" t="s">
        <v>250</v>
      </c>
      <c r="D220" s="66">
        <v>100</v>
      </c>
      <c r="E220" s="53">
        <v>0.86</v>
      </c>
      <c r="F220" s="53">
        <v>5.1100000000000003</v>
      </c>
      <c r="G220" s="53">
        <v>2.61</v>
      </c>
      <c r="H220" s="53">
        <v>59.87</v>
      </c>
      <c r="I220" s="53">
        <v>0.02</v>
      </c>
      <c r="J220" s="53">
        <v>5.55</v>
      </c>
      <c r="K220" s="53">
        <v>0</v>
      </c>
      <c r="L220" s="53">
        <v>2.31</v>
      </c>
      <c r="M220" s="53">
        <v>23.28</v>
      </c>
      <c r="N220" s="53">
        <v>28.24</v>
      </c>
      <c r="O220" s="53">
        <v>13.44</v>
      </c>
      <c r="P220" s="53">
        <v>0.61</v>
      </c>
    </row>
    <row r="221" spans="1:16" ht="17.45" customHeight="1" x14ac:dyDescent="0.25">
      <c r="A221" s="51">
        <v>8</v>
      </c>
      <c r="B221" s="75" t="s">
        <v>202</v>
      </c>
      <c r="C221" s="37" t="s">
        <v>201</v>
      </c>
      <c r="D221" s="66" t="s">
        <v>332</v>
      </c>
      <c r="E221" s="53">
        <v>2.86</v>
      </c>
      <c r="F221" s="53">
        <v>2.86</v>
      </c>
      <c r="G221" s="53">
        <v>18.2</v>
      </c>
      <c r="H221" s="53">
        <v>109.98</v>
      </c>
      <c r="I221" s="53">
        <v>0</v>
      </c>
      <c r="J221" s="53">
        <v>0</v>
      </c>
      <c r="K221" s="53">
        <v>8.58</v>
      </c>
      <c r="L221" s="53">
        <v>1.3</v>
      </c>
      <c r="M221" s="53">
        <v>30.42</v>
      </c>
      <c r="N221" s="53">
        <v>36.92</v>
      </c>
      <c r="O221" s="53">
        <v>70.2</v>
      </c>
      <c r="P221" s="53">
        <v>1.3</v>
      </c>
    </row>
    <row r="222" spans="1:16" ht="15.6" customHeight="1" x14ac:dyDescent="0.25">
      <c r="A222" s="51">
        <v>8</v>
      </c>
      <c r="B222" s="75" t="s">
        <v>316</v>
      </c>
      <c r="C222" s="37" t="s">
        <v>342</v>
      </c>
      <c r="D222" s="66">
        <v>100</v>
      </c>
      <c r="E222" s="53">
        <v>14.92</v>
      </c>
      <c r="F222" s="53">
        <v>12.6</v>
      </c>
      <c r="G222" s="53">
        <v>4.26</v>
      </c>
      <c r="H222" s="53">
        <v>190.11999999999998</v>
      </c>
      <c r="I222" s="53">
        <v>0.09</v>
      </c>
      <c r="J222" s="53">
        <v>0.09</v>
      </c>
      <c r="K222" s="53">
        <v>0.35</v>
      </c>
      <c r="L222" s="53">
        <v>1.85</v>
      </c>
      <c r="M222" s="53">
        <v>21.47</v>
      </c>
      <c r="N222" s="53">
        <v>16.63</v>
      </c>
      <c r="O222" s="53">
        <v>143.79</v>
      </c>
      <c r="P222" s="53">
        <v>1.76</v>
      </c>
    </row>
    <row r="223" spans="1:16" ht="15.75" customHeight="1" x14ac:dyDescent="0.25">
      <c r="B223" s="84" t="s">
        <v>285</v>
      </c>
      <c r="C223" s="79" t="s">
        <v>286</v>
      </c>
      <c r="D223" s="66">
        <v>180</v>
      </c>
      <c r="E223" s="53">
        <v>3.96</v>
      </c>
      <c r="F223" s="53">
        <v>6.57</v>
      </c>
      <c r="G223" s="53">
        <v>29.475000000000001</v>
      </c>
      <c r="H223" s="53">
        <v>192.85499999999999</v>
      </c>
      <c r="I223" s="53">
        <v>0.18</v>
      </c>
      <c r="J223" s="53">
        <v>25.965</v>
      </c>
      <c r="K223" s="53">
        <v>0</v>
      </c>
      <c r="L223" s="53">
        <v>2.64</v>
      </c>
      <c r="M223" s="53">
        <v>35.46</v>
      </c>
      <c r="N223" s="53">
        <v>109.97999999999998</v>
      </c>
      <c r="O223" s="53">
        <v>43.86</v>
      </c>
      <c r="P223" s="53">
        <v>1.6650000000000003</v>
      </c>
    </row>
    <row r="224" spans="1:16" ht="15.75" customHeight="1" x14ac:dyDescent="0.25">
      <c r="B224" s="84" t="s">
        <v>355</v>
      </c>
      <c r="C224" s="79" t="s">
        <v>356</v>
      </c>
      <c r="D224" s="107" t="s">
        <v>357</v>
      </c>
      <c r="E224" s="53">
        <v>4.3600000000000003</v>
      </c>
      <c r="F224" s="53">
        <v>8.4499999999999993</v>
      </c>
      <c r="G224" s="53">
        <v>37.83</v>
      </c>
      <c r="H224" s="53">
        <v>244.8</v>
      </c>
      <c r="I224" s="53">
        <v>3.0499999999999999E-2</v>
      </c>
      <c r="J224" s="53">
        <v>0</v>
      </c>
      <c r="K224" s="53">
        <v>19.37</v>
      </c>
      <c r="L224" s="53">
        <v>0.30499999999999999</v>
      </c>
      <c r="M224" s="53">
        <v>7.11</v>
      </c>
      <c r="N224" s="53">
        <v>79.304999999999993</v>
      </c>
      <c r="O224" s="53">
        <v>25.454999999999998</v>
      </c>
      <c r="P224" s="53">
        <v>0.53499999999999992</v>
      </c>
    </row>
    <row r="225" spans="1:16" ht="15.75" customHeight="1" x14ac:dyDescent="0.25">
      <c r="B225" s="84"/>
      <c r="C225" s="79" t="s">
        <v>103</v>
      </c>
      <c r="D225" s="107"/>
      <c r="E225" s="53">
        <f>(E223+E224)/2</f>
        <v>4.16</v>
      </c>
      <c r="F225" s="53">
        <f t="shared" ref="F225:P225" si="0">(F223+F224)/2</f>
        <v>7.51</v>
      </c>
      <c r="G225" s="53">
        <f t="shared" si="0"/>
        <v>33.652500000000003</v>
      </c>
      <c r="H225" s="53">
        <f t="shared" si="0"/>
        <v>218.82749999999999</v>
      </c>
      <c r="I225" s="53">
        <f t="shared" si="0"/>
        <v>0.10525</v>
      </c>
      <c r="J225" s="53">
        <f t="shared" si="0"/>
        <v>12.9825</v>
      </c>
      <c r="K225" s="53">
        <f t="shared" si="0"/>
        <v>9.6850000000000005</v>
      </c>
      <c r="L225" s="53">
        <f t="shared" si="0"/>
        <v>1.4725000000000001</v>
      </c>
      <c r="M225" s="53">
        <f t="shared" si="0"/>
        <v>21.285</v>
      </c>
      <c r="N225" s="53">
        <f t="shared" si="0"/>
        <v>94.642499999999984</v>
      </c>
      <c r="O225" s="53">
        <f t="shared" si="0"/>
        <v>34.657499999999999</v>
      </c>
      <c r="P225" s="53">
        <f t="shared" si="0"/>
        <v>1.1000000000000001</v>
      </c>
    </row>
    <row r="226" spans="1:16" ht="16.149999999999999" customHeight="1" x14ac:dyDescent="0.25">
      <c r="A226" s="51">
        <v>8</v>
      </c>
      <c r="B226" s="75" t="s">
        <v>183</v>
      </c>
      <c r="C226" s="37" t="s">
        <v>56</v>
      </c>
      <c r="D226" s="66">
        <v>200</v>
      </c>
      <c r="E226" s="53">
        <v>0.28000000000000003</v>
      </c>
      <c r="F226" s="53">
        <v>0.1</v>
      </c>
      <c r="G226" s="53">
        <v>28.88</v>
      </c>
      <c r="H226" s="53">
        <v>117.54</v>
      </c>
      <c r="I226" s="53">
        <v>0</v>
      </c>
      <c r="J226" s="53">
        <v>19.3</v>
      </c>
      <c r="K226" s="53">
        <v>0</v>
      </c>
      <c r="L226" s="53">
        <v>0.16</v>
      </c>
      <c r="M226" s="53">
        <v>13.66</v>
      </c>
      <c r="N226" s="53">
        <v>7.38</v>
      </c>
      <c r="O226" s="53">
        <v>5.78</v>
      </c>
      <c r="P226" s="53">
        <v>0.46800000000000003</v>
      </c>
    </row>
    <row r="227" spans="1:16" ht="14.45" customHeight="1" x14ac:dyDescent="0.25">
      <c r="A227" s="51">
        <v>8</v>
      </c>
      <c r="B227" s="75" t="s">
        <v>58</v>
      </c>
      <c r="C227" s="37" t="s">
        <v>20</v>
      </c>
      <c r="D227" s="66">
        <v>40</v>
      </c>
      <c r="E227" s="53">
        <v>3.0666666666666664</v>
      </c>
      <c r="F227" s="53">
        <v>0.26666666666666672</v>
      </c>
      <c r="G227" s="53">
        <v>19.733333333333334</v>
      </c>
      <c r="H227" s="53">
        <v>93.6</v>
      </c>
      <c r="I227" s="53">
        <v>0</v>
      </c>
      <c r="J227" s="53">
        <v>0</v>
      </c>
      <c r="K227" s="53">
        <v>0</v>
      </c>
      <c r="L227" s="53">
        <v>0.4</v>
      </c>
      <c r="M227" s="53">
        <v>8</v>
      </c>
      <c r="N227" s="53">
        <v>26</v>
      </c>
      <c r="O227" s="53">
        <v>5.6000000000000014</v>
      </c>
      <c r="P227" s="53">
        <v>0.4</v>
      </c>
    </row>
    <row r="228" spans="1:16" ht="16.149999999999999" customHeight="1" x14ac:dyDescent="0.25">
      <c r="A228" s="51">
        <v>8</v>
      </c>
      <c r="B228" s="75" t="s">
        <v>184</v>
      </c>
      <c r="C228" s="37" t="s">
        <v>21</v>
      </c>
      <c r="D228" s="66">
        <v>50</v>
      </c>
      <c r="E228" s="53">
        <v>3.25</v>
      </c>
      <c r="F228" s="53">
        <v>0.625</v>
      </c>
      <c r="G228" s="53">
        <v>19.75</v>
      </c>
      <c r="H228" s="53">
        <v>97.625</v>
      </c>
      <c r="I228" s="53">
        <v>0.125</v>
      </c>
      <c r="J228" s="53">
        <v>0</v>
      </c>
      <c r="K228" s="53">
        <v>0</v>
      </c>
      <c r="L228" s="53">
        <v>0.75</v>
      </c>
      <c r="M228" s="53">
        <v>14.499999999999998</v>
      </c>
      <c r="N228" s="53">
        <v>75</v>
      </c>
      <c r="O228" s="53">
        <v>23.5</v>
      </c>
      <c r="P228" s="53">
        <v>2</v>
      </c>
    </row>
    <row r="229" spans="1:16" ht="15.6" customHeight="1" x14ac:dyDescent="0.25">
      <c r="A229" s="51">
        <v>8</v>
      </c>
      <c r="B229" s="75"/>
      <c r="C229" s="71" t="s">
        <v>18</v>
      </c>
      <c r="D229" s="96"/>
      <c r="E229" s="71">
        <f>E220+E221+E222+E225+E226+E227+E228</f>
        <v>29.396666666666668</v>
      </c>
      <c r="F229" s="106">
        <f t="shared" ref="F229:P229" si="1">F220+F221+F222+F225+F226+F227+F228</f>
        <v>29.071666666666665</v>
      </c>
      <c r="G229" s="106">
        <f t="shared" si="1"/>
        <v>127.08583333333334</v>
      </c>
      <c r="H229" s="106">
        <f t="shared" si="1"/>
        <v>887.56249999999989</v>
      </c>
      <c r="I229" s="106">
        <f t="shared" si="1"/>
        <v>0.34025</v>
      </c>
      <c r="J229" s="106">
        <f t="shared" si="1"/>
        <v>37.922499999999999</v>
      </c>
      <c r="K229" s="106">
        <f t="shared" si="1"/>
        <v>18.615000000000002</v>
      </c>
      <c r="L229" s="106">
        <f t="shared" si="1"/>
        <v>8.2425000000000015</v>
      </c>
      <c r="M229" s="106">
        <f t="shared" si="1"/>
        <v>132.61499999999998</v>
      </c>
      <c r="N229" s="106">
        <f t="shared" si="1"/>
        <v>284.8125</v>
      </c>
      <c r="O229" s="106">
        <f t="shared" si="1"/>
        <v>296.96749999999997</v>
      </c>
      <c r="P229" s="106">
        <f t="shared" si="1"/>
        <v>7.6379999999999999</v>
      </c>
    </row>
    <row r="230" spans="1:16" ht="13.9" customHeight="1" x14ac:dyDescent="0.25">
      <c r="A230" s="51">
        <v>8</v>
      </c>
      <c r="B230" s="109" t="s">
        <v>22</v>
      </c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</row>
    <row r="231" spans="1:16" ht="15.95" customHeight="1" x14ac:dyDescent="0.25">
      <c r="A231" s="51">
        <v>8</v>
      </c>
      <c r="B231" s="74" t="s">
        <v>198</v>
      </c>
      <c r="C231" s="37" t="s">
        <v>265</v>
      </c>
      <c r="D231" s="66">
        <v>100</v>
      </c>
      <c r="E231" s="53">
        <v>10.88</v>
      </c>
      <c r="F231" s="53">
        <v>10.86</v>
      </c>
      <c r="G231" s="53">
        <v>14.38</v>
      </c>
      <c r="H231" s="53">
        <v>198.78</v>
      </c>
      <c r="I231" s="53">
        <v>7.0000000000000007E-2</v>
      </c>
      <c r="J231" s="53">
        <v>3</v>
      </c>
      <c r="K231" s="53">
        <v>82.5</v>
      </c>
      <c r="L231" s="53">
        <v>0.81</v>
      </c>
      <c r="M231" s="53">
        <v>236.94</v>
      </c>
      <c r="N231" s="53">
        <v>192.1</v>
      </c>
      <c r="O231" s="53">
        <v>21.05</v>
      </c>
      <c r="P231" s="53">
        <v>1.2</v>
      </c>
    </row>
    <row r="232" spans="1:16" ht="15.95" customHeight="1" x14ac:dyDescent="0.25">
      <c r="B232" s="87" t="s">
        <v>341</v>
      </c>
      <c r="C232" s="79" t="s">
        <v>345</v>
      </c>
      <c r="D232" s="66">
        <v>100</v>
      </c>
      <c r="E232" s="53">
        <v>0.66</v>
      </c>
      <c r="F232" s="53">
        <v>0.12</v>
      </c>
      <c r="G232" s="53">
        <v>2.2799999999999998</v>
      </c>
      <c r="H232" s="53">
        <v>12.84</v>
      </c>
      <c r="I232" s="53">
        <v>3.5999999999999997E-2</v>
      </c>
      <c r="J232" s="53">
        <v>15</v>
      </c>
      <c r="K232" s="53">
        <v>0</v>
      </c>
      <c r="L232" s="53">
        <v>0.42</v>
      </c>
      <c r="M232" s="53">
        <v>8.4</v>
      </c>
      <c r="N232" s="53">
        <v>15.6</v>
      </c>
      <c r="O232" s="53">
        <v>12</v>
      </c>
      <c r="P232" s="53">
        <v>0.54</v>
      </c>
    </row>
    <row r="233" spans="1:16" ht="15.95" customHeight="1" x14ac:dyDescent="0.25">
      <c r="A233" s="51">
        <v>8</v>
      </c>
      <c r="B233" s="74" t="s">
        <v>193</v>
      </c>
      <c r="C233" s="37" t="s">
        <v>57</v>
      </c>
      <c r="D233" s="66">
        <v>200</v>
      </c>
      <c r="E233" s="53">
        <v>0.66</v>
      </c>
      <c r="F233" s="53">
        <v>0.1</v>
      </c>
      <c r="G233" s="53">
        <v>28.02</v>
      </c>
      <c r="H233" s="53">
        <v>115.62</v>
      </c>
      <c r="I233" s="53">
        <v>0</v>
      </c>
      <c r="J233" s="53">
        <v>0.02</v>
      </c>
      <c r="K233" s="53">
        <v>0.68</v>
      </c>
      <c r="L233" s="53">
        <v>0.5</v>
      </c>
      <c r="M233" s="53">
        <v>32.479999999999997</v>
      </c>
      <c r="N233" s="53">
        <v>17.46</v>
      </c>
      <c r="O233" s="53">
        <v>23.44</v>
      </c>
      <c r="P233" s="53">
        <v>0.7</v>
      </c>
    </row>
    <row r="234" spans="1:16" ht="13.9" customHeight="1" x14ac:dyDescent="0.25">
      <c r="A234" s="51">
        <v>8</v>
      </c>
      <c r="B234" s="71"/>
      <c r="C234" s="71" t="s">
        <v>18</v>
      </c>
      <c r="D234" s="66"/>
      <c r="E234" s="71">
        <v>12.200000000000001</v>
      </c>
      <c r="F234" s="71">
        <v>11.079999999999998</v>
      </c>
      <c r="G234" s="71">
        <v>44.68</v>
      </c>
      <c r="H234" s="71">
        <v>327.24</v>
      </c>
      <c r="I234" s="71">
        <v>0.10600000000000001</v>
      </c>
      <c r="J234" s="71">
        <v>18.02</v>
      </c>
      <c r="K234" s="71">
        <v>83.18</v>
      </c>
      <c r="L234" s="71">
        <v>1.73</v>
      </c>
      <c r="M234" s="71">
        <v>277.82</v>
      </c>
      <c r="N234" s="71">
        <v>225.16</v>
      </c>
      <c r="O234" s="71">
        <v>56.489999999999995</v>
      </c>
      <c r="P234" s="71">
        <v>2.44</v>
      </c>
    </row>
    <row r="235" spans="1:16" ht="13.15" customHeight="1" x14ac:dyDescent="0.25">
      <c r="A235" s="51">
        <v>8</v>
      </c>
      <c r="B235" s="71"/>
      <c r="C235" s="71" t="s">
        <v>32</v>
      </c>
      <c r="D235" s="66"/>
      <c r="E235" s="71">
        <f>E234+E229+E218</f>
        <v>63.656666666666666</v>
      </c>
      <c r="F235" s="106">
        <f t="shared" ref="F235:P235" si="2">F234+F229+F218</f>
        <v>57.306666666666665</v>
      </c>
      <c r="G235" s="106">
        <f t="shared" si="2"/>
        <v>279.58083333333332</v>
      </c>
      <c r="H235" s="106">
        <f t="shared" si="2"/>
        <v>1888.6974999999998</v>
      </c>
      <c r="I235" s="106">
        <f t="shared" si="2"/>
        <v>0.85575000000000001</v>
      </c>
      <c r="J235" s="106">
        <f t="shared" si="2"/>
        <v>74.412499999999994</v>
      </c>
      <c r="K235" s="106">
        <f t="shared" si="2"/>
        <v>101.88100000000001</v>
      </c>
      <c r="L235" s="106">
        <f t="shared" si="2"/>
        <v>14.252500000000001</v>
      </c>
      <c r="M235" s="106">
        <f t="shared" si="2"/>
        <v>706.58499999999992</v>
      </c>
      <c r="N235" s="106">
        <f t="shared" si="2"/>
        <v>719.87249999999995</v>
      </c>
      <c r="O235" s="106">
        <f t="shared" si="2"/>
        <v>591.0575</v>
      </c>
      <c r="P235" s="106">
        <f t="shared" si="2"/>
        <v>13.113</v>
      </c>
    </row>
    <row r="236" spans="1:16" s="47" customFormat="1" ht="20.100000000000001" customHeight="1" x14ac:dyDescent="0.25">
      <c r="B236" s="54"/>
      <c r="C236" s="54"/>
      <c r="D236" s="9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</row>
    <row r="237" spans="1:16" s="47" customFormat="1" ht="20.100000000000001" customHeight="1" x14ac:dyDescent="0.25">
      <c r="B237" s="48" t="s">
        <v>176</v>
      </c>
      <c r="C237" s="49"/>
      <c r="D237" s="9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</row>
    <row r="238" spans="1:16" s="47" customFormat="1" ht="20.100000000000001" customHeight="1" x14ac:dyDescent="0.25">
      <c r="B238" s="48" t="s">
        <v>173</v>
      </c>
      <c r="C238" s="49"/>
      <c r="D238" s="9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</row>
    <row r="239" spans="1:16" s="47" customFormat="1" x14ac:dyDescent="0.25">
      <c r="B239" s="48" t="s">
        <v>339</v>
      </c>
      <c r="C239" s="49"/>
      <c r="D239" s="93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</row>
    <row r="240" spans="1:16" s="47" customFormat="1" ht="33.75" customHeight="1" x14ac:dyDescent="0.25">
      <c r="B240" s="111" t="s">
        <v>0</v>
      </c>
      <c r="C240" s="111" t="s">
        <v>1</v>
      </c>
      <c r="D240" s="112" t="s">
        <v>2</v>
      </c>
      <c r="E240" s="109" t="s">
        <v>3</v>
      </c>
      <c r="F240" s="109"/>
      <c r="G240" s="109"/>
      <c r="H240" s="109" t="s">
        <v>4</v>
      </c>
      <c r="I240" s="109" t="s">
        <v>5</v>
      </c>
      <c r="J240" s="109"/>
      <c r="K240" s="109"/>
      <c r="L240" s="109"/>
      <c r="M240" s="109" t="s">
        <v>6</v>
      </c>
      <c r="N240" s="109"/>
      <c r="O240" s="109"/>
      <c r="P240" s="109"/>
    </row>
    <row r="241" spans="1:16" s="47" customFormat="1" ht="23.45" customHeight="1" x14ac:dyDescent="0.25">
      <c r="B241" s="111"/>
      <c r="C241" s="111"/>
      <c r="D241" s="112"/>
      <c r="E241" s="71" t="s">
        <v>7</v>
      </c>
      <c r="F241" s="71" t="s">
        <v>8</v>
      </c>
      <c r="G241" s="71" t="s">
        <v>9</v>
      </c>
      <c r="H241" s="109"/>
      <c r="I241" s="71" t="s">
        <v>167</v>
      </c>
      <c r="J241" s="71" t="s">
        <v>10</v>
      </c>
      <c r="K241" s="71" t="s">
        <v>11</v>
      </c>
      <c r="L241" s="71" t="s">
        <v>12</v>
      </c>
      <c r="M241" s="71" t="s">
        <v>13</v>
      </c>
      <c r="N241" s="71" t="s">
        <v>14</v>
      </c>
      <c r="O241" s="71" t="s">
        <v>15</v>
      </c>
      <c r="P241" s="71" t="s">
        <v>16</v>
      </c>
    </row>
    <row r="242" spans="1:16" ht="14.45" customHeight="1" x14ac:dyDescent="0.25">
      <c r="A242" s="51">
        <v>9</v>
      </c>
      <c r="B242" s="109" t="s">
        <v>17</v>
      </c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</row>
    <row r="243" spans="1:16" ht="14.45" customHeight="1" x14ac:dyDescent="0.25">
      <c r="B243" s="71" t="s">
        <v>221</v>
      </c>
      <c r="C243" s="37" t="s">
        <v>284</v>
      </c>
      <c r="D243" s="66" t="s">
        <v>359</v>
      </c>
      <c r="E243" s="52">
        <v>10.94</v>
      </c>
      <c r="F243" s="52">
        <v>12.26</v>
      </c>
      <c r="G243" s="52">
        <v>2.68</v>
      </c>
      <c r="H243" s="52">
        <v>164.82</v>
      </c>
      <c r="I243" s="52">
        <v>1.36</v>
      </c>
      <c r="J243" s="52">
        <v>0.1</v>
      </c>
      <c r="K243" s="52">
        <v>6.72</v>
      </c>
      <c r="L243" s="52">
        <v>12.42</v>
      </c>
      <c r="M243" s="52">
        <v>135.88</v>
      </c>
      <c r="N243" s="52">
        <v>26.8</v>
      </c>
      <c r="O243" s="52">
        <v>230.74</v>
      </c>
      <c r="P243" s="52">
        <v>3.06</v>
      </c>
    </row>
    <row r="244" spans="1:16" ht="18" customHeight="1" x14ac:dyDescent="0.25">
      <c r="B244" s="82" t="s">
        <v>269</v>
      </c>
      <c r="C244" s="79" t="s">
        <v>254</v>
      </c>
      <c r="D244" s="66">
        <v>100</v>
      </c>
      <c r="E244" s="80">
        <v>1.36</v>
      </c>
      <c r="F244" s="80">
        <v>2.4</v>
      </c>
      <c r="G244" s="80">
        <v>4.8</v>
      </c>
      <c r="H244" s="80">
        <v>46.24</v>
      </c>
      <c r="I244" s="80">
        <v>0</v>
      </c>
      <c r="J244" s="80">
        <v>4.96</v>
      </c>
      <c r="K244" s="80">
        <v>0</v>
      </c>
      <c r="L244" s="80">
        <v>1.76</v>
      </c>
      <c r="M244" s="80">
        <v>29.12</v>
      </c>
      <c r="N244" s="80">
        <v>29.12</v>
      </c>
      <c r="O244" s="80">
        <v>10.64</v>
      </c>
      <c r="P244" s="80">
        <v>0.56000000000000005</v>
      </c>
    </row>
    <row r="245" spans="1:16" ht="14.45" customHeight="1" x14ac:dyDescent="0.25">
      <c r="B245" s="74" t="s">
        <v>58</v>
      </c>
      <c r="C245" s="37" t="s">
        <v>20</v>
      </c>
      <c r="D245" s="66">
        <v>70</v>
      </c>
      <c r="E245" s="52">
        <v>3.0666666666666664</v>
      </c>
      <c r="F245" s="80">
        <v>0.26666666666666672</v>
      </c>
      <c r="G245" s="80">
        <v>19.733333333333334</v>
      </c>
      <c r="H245" s="80">
        <v>93.6</v>
      </c>
      <c r="I245" s="80">
        <v>0</v>
      </c>
      <c r="J245" s="80">
        <v>0</v>
      </c>
      <c r="K245" s="80">
        <v>0</v>
      </c>
      <c r="L245" s="80">
        <v>0.4</v>
      </c>
      <c r="M245" s="80">
        <v>8</v>
      </c>
      <c r="N245" s="80">
        <v>26</v>
      </c>
      <c r="O245" s="80">
        <v>5.6000000000000014</v>
      </c>
      <c r="P245" s="80">
        <v>0.4</v>
      </c>
    </row>
    <row r="246" spans="1:16" ht="14.45" customHeight="1" x14ac:dyDescent="0.25">
      <c r="B246" s="91" t="s">
        <v>195</v>
      </c>
      <c r="C246" s="79" t="s">
        <v>319</v>
      </c>
      <c r="D246" s="66" t="s">
        <v>359</v>
      </c>
      <c r="E246" s="80">
        <v>7.7219999999999995</v>
      </c>
      <c r="F246" s="80">
        <v>9.4365000000000006</v>
      </c>
      <c r="G246" s="80">
        <v>28.4985</v>
      </c>
      <c r="H246" s="80">
        <v>229.81050000000002</v>
      </c>
      <c r="I246" s="80">
        <v>8.1000000000000003E-2</v>
      </c>
      <c r="J246" s="80">
        <v>1.5120000000000002</v>
      </c>
      <c r="K246" s="80">
        <v>6.7500000000000004E-2</v>
      </c>
      <c r="L246" s="80">
        <v>1.7955000000000001</v>
      </c>
      <c r="M246" s="80">
        <v>54.54</v>
      </c>
      <c r="N246" s="80">
        <v>76.545000000000002</v>
      </c>
      <c r="O246" s="80">
        <v>18.36</v>
      </c>
      <c r="P246" s="80">
        <v>0.76949999999999985</v>
      </c>
    </row>
    <row r="247" spans="1:16" ht="14.45" customHeight="1" x14ac:dyDescent="0.25">
      <c r="B247" s="91"/>
      <c r="C247" s="79" t="s">
        <v>103</v>
      </c>
      <c r="D247" s="66"/>
      <c r="E247" s="81">
        <v>11.544333333333332</v>
      </c>
      <c r="F247" s="81">
        <v>12.181583333333334</v>
      </c>
      <c r="G247" s="81">
        <v>27.855916666666666</v>
      </c>
      <c r="H247" s="81">
        <v>267.23525000000001</v>
      </c>
      <c r="I247" s="81">
        <v>0.72050000000000003</v>
      </c>
      <c r="J247" s="81">
        <v>3.286</v>
      </c>
      <c r="K247" s="81">
        <v>3.3937499999999998</v>
      </c>
      <c r="L247" s="81">
        <v>8.1877499999999994</v>
      </c>
      <c r="M247" s="81">
        <v>113.77</v>
      </c>
      <c r="N247" s="81">
        <v>79.232500000000002</v>
      </c>
      <c r="O247" s="81">
        <v>132.66999999999999</v>
      </c>
      <c r="P247" s="81">
        <v>2.3947500000000002</v>
      </c>
    </row>
    <row r="248" spans="1:16" ht="16.149999999999999" customHeight="1" x14ac:dyDescent="0.25">
      <c r="B248" s="74" t="s">
        <v>105</v>
      </c>
      <c r="C248" s="37" t="s">
        <v>223</v>
      </c>
      <c r="D248" s="66">
        <v>140</v>
      </c>
      <c r="E248" s="80">
        <v>3.85</v>
      </c>
      <c r="F248" s="80">
        <v>3.71</v>
      </c>
      <c r="G248" s="80">
        <v>21</v>
      </c>
      <c r="H248" s="80">
        <v>132.79</v>
      </c>
      <c r="I248" s="80">
        <v>9.0999999999999998E-2</v>
      </c>
      <c r="J248" s="80">
        <v>0</v>
      </c>
      <c r="K248" s="80">
        <v>0</v>
      </c>
      <c r="L248" s="80">
        <v>1.19</v>
      </c>
      <c r="M248" s="80">
        <v>4.9000000000000004</v>
      </c>
      <c r="N248" s="80">
        <v>44.1</v>
      </c>
      <c r="O248" s="80">
        <v>17.5</v>
      </c>
      <c r="P248" s="80">
        <v>0.98</v>
      </c>
    </row>
    <row r="249" spans="1:16" ht="15.6" customHeight="1" x14ac:dyDescent="0.25">
      <c r="A249" s="51">
        <v>9</v>
      </c>
      <c r="B249" s="106" t="s">
        <v>270</v>
      </c>
      <c r="C249" s="79" t="s">
        <v>186</v>
      </c>
      <c r="D249" s="107" t="s">
        <v>358</v>
      </c>
      <c r="E249" s="80">
        <v>0.14000000000000001</v>
      </c>
      <c r="F249" s="80">
        <v>0.02</v>
      </c>
      <c r="G249" s="80">
        <v>15.2</v>
      </c>
      <c r="H249" s="80">
        <v>61.54</v>
      </c>
      <c r="I249" s="80">
        <v>0</v>
      </c>
      <c r="J249" s="80">
        <v>2.84</v>
      </c>
      <c r="K249" s="80">
        <v>0</v>
      </c>
      <c r="L249" s="80">
        <v>0.02</v>
      </c>
      <c r="M249" s="80">
        <v>14.2</v>
      </c>
      <c r="N249" s="80">
        <v>4.4000000000000004</v>
      </c>
      <c r="O249" s="80">
        <v>2.4</v>
      </c>
      <c r="P249" s="80">
        <v>0.36</v>
      </c>
    </row>
    <row r="250" spans="1:16" ht="15.6" customHeight="1" x14ac:dyDescent="0.25">
      <c r="B250" s="106"/>
      <c r="C250" s="79" t="s">
        <v>232</v>
      </c>
      <c r="D250" s="107">
        <v>200</v>
      </c>
      <c r="E250" s="80">
        <v>5.8</v>
      </c>
      <c r="F250" s="80">
        <v>6.4</v>
      </c>
      <c r="G250" s="80">
        <v>9.4</v>
      </c>
      <c r="H250" s="80">
        <v>118.4</v>
      </c>
      <c r="I250" s="80">
        <v>0.1</v>
      </c>
      <c r="J250" s="80">
        <v>2.6</v>
      </c>
      <c r="K250" s="80">
        <v>0</v>
      </c>
      <c r="L250" s="80">
        <v>0</v>
      </c>
      <c r="M250" s="80">
        <v>240</v>
      </c>
      <c r="N250" s="80">
        <v>180</v>
      </c>
      <c r="O250" s="80">
        <v>28</v>
      </c>
      <c r="P250" s="80">
        <v>0.2</v>
      </c>
    </row>
    <row r="251" spans="1:16" ht="14.45" customHeight="1" x14ac:dyDescent="0.25">
      <c r="A251" s="51">
        <v>9</v>
      </c>
      <c r="B251" s="71"/>
      <c r="C251" s="71" t="s">
        <v>18</v>
      </c>
      <c r="D251" s="66"/>
      <c r="E251" s="71">
        <v>21.334333333333333</v>
      </c>
      <c r="F251" s="92">
        <v>22.311583333333335</v>
      </c>
      <c r="G251" s="92">
        <v>73.455916666666667</v>
      </c>
      <c r="H251" s="92">
        <v>579.96524999999997</v>
      </c>
      <c r="I251" s="92">
        <v>0.91149999999999998</v>
      </c>
      <c r="J251" s="92">
        <v>8.7259999999999991</v>
      </c>
      <c r="K251" s="92">
        <v>3.3937499999999998</v>
      </c>
      <c r="L251" s="92">
        <v>9.3977499999999985</v>
      </c>
      <c r="M251" s="92">
        <v>372.87</v>
      </c>
      <c r="N251" s="92">
        <v>307.73249999999996</v>
      </c>
      <c r="O251" s="92">
        <v>180.57</v>
      </c>
      <c r="P251" s="92">
        <v>3.9347500000000002</v>
      </c>
    </row>
    <row r="252" spans="1:16" ht="12.6" customHeight="1" x14ac:dyDescent="0.25">
      <c r="A252" s="51">
        <v>9</v>
      </c>
      <c r="B252" s="109" t="s">
        <v>19</v>
      </c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</row>
    <row r="253" spans="1:16" ht="18" customHeight="1" x14ac:dyDescent="0.25">
      <c r="A253" s="51">
        <v>9</v>
      </c>
      <c r="B253" s="71" t="s">
        <v>214</v>
      </c>
      <c r="C253" s="37" t="s">
        <v>247</v>
      </c>
      <c r="D253" s="66">
        <v>100</v>
      </c>
      <c r="E253" s="53">
        <v>1.4</v>
      </c>
      <c r="F253" s="53">
        <v>6</v>
      </c>
      <c r="G253" s="53">
        <v>8.3000000000000007</v>
      </c>
      <c r="H253" s="53">
        <v>92.800000000000011</v>
      </c>
      <c r="I253" s="53">
        <v>0</v>
      </c>
      <c r="J253" s="53">
        <v>9.5</v>
      </c>
      <c r="K253" s="53">
        <v>0</v>
      </c>
      <c r="L253" s="53">
        <v>2.73</v>
      </c>
      <c r="M253" s="53">
        <v>35</v>
      </c>
      <c r="N253" s="53">
        <v>40.9</v>
      </c>
      <c r="O253" s="53">
        <v>20.9</v>
      </c>
      <c r="P253" s="53">
        <v>1.3</v>
      </c>
    </row>
    <row r="254" spans="1:16" ht="16.149999999999999" customHeight="1" x14ac:dyDescent="0.25">
      <c r="A254" s="51">
        <v>9</v>
      </c>
      <c r="B254" s="74" t="s">
        <v>203</v>
      </c>
      <c r="C254" s="37" t="s">
        <v>132</v>
      </c>
      <c r="D254" s="66" t="s">
        <v>338</v>
      </c>
      <c r="E254" s="53">
        <v>2.4300000000000002</v>
      </c>
      <c r="F254" s="53">
        <v>2.97</v>
      </c>
      <c r="G254" s="53">
        <v>16.739999999999998</v>
      </c>
      <c r="H254" s="53">
        <v>103.41</v>
      </c>
      <c r="I254" s="53">
        <v>0</v>
      </c>
      <c r="J254" s="53">
        <v>0</v>
      </c>
      <c r="K254" s="53">
        <v>11.88</v>
      </c>
      <c r="L254" s="53">
        <v>1.35</v>
      </c>
      <c r="M254" s="53">
        <v>32.130000000000003</v>
      </c>
      <c r="N254" s="53">
        <v>32.130000000000003</v>
      </c>
      <c r="O254" s="53">
        <v>78.03</v>
      </c>
      <c r="P254" s="53">
        <v>1.35</v>
      </c>
    </row>
    <row r="255" spans="1:16" ht="14.45" customHeight="1" x14ac:dyDescent="0.25">
      <c r="A255" s="51">
        <v>9</v>
      </c>
      <c r="B255" s="74" t="s">
        <v>263</v>
      </c>
      <c r="C255" s="37" t="s">
        <v>262</v>
      </c>
      <c r="D255" s="66">
        <v>100</v>
      </c>
      <c r="E255" s="53">
        <v>9.1999999999999993</v>
      </c>
      <c r="F255" s="53">
        <v>14.4</v>
      </c>
      <c r="G255" s="53">
        <v>5.4</v>
      </c>
      <c r="H255" s="53">
        <v>187.99999999999997</v>
      </c>
      <c r="I255" s="53">
        <v>0.1</v>
      </c>
      <c r="J255" s="53">
        <v>0.1</v>
      </c>
      <c r="K255" s="53">
        <v>1.1000000000000001</v>
      </c>
      <c r="L255" s="53">
        <v>1.5</v>
      </c>
      <c r="M255" s="53">
        <v>24</v>
      </c>
      <c r="N255" s="53">
        <v>17.7</v>
      </c>
      <c r="O255" s="53">
        <v>136</v>
      </c>
      <c r="P255" s="53">
        <v>1.6</v>
      </c>
    </row>
    <row r="256" spans="1:16" ht="15.6" customHeight="1" x14ac:dyDescent="0.25">
      <c r="B256" s="74" t="s">
        <v>200</v>
      </c>
      <c r="C256" s="37" t="s">
        <v>162</v>
      </c>
      <c r="D256" s="66">
        <v>180</v>
      </c>
      <c r="E256" s="53">
        <v>6.6239999999999997</v>
      </c>
      <c r="F256" s="53">
        <v>5.4179999999999993</v>
      </c>
      <c r="G256" s="53">
        <v>29.933999999999997</v>
      </c>
      <c r="H256" s="53">
        <v>194.99399999999997</v>
      </c>
      <c r="I256" s="53">
        <v>7.2000000000000008E-2</v>
      </c>
      <c r="J256" s="53">
        <v>0</v>
      </c>
      <c r="K256" s="53">
        <v>0.18</v>
      </c>
      <c r="L256" s="53">
        <v>1.17</v>
      </c>
      <c r="M256" s="53">
        <v>5.8320000000000007</v>
      </c>
      <c r="N256" s="53">
        <v>44.604000000000006</v>
      </c>
      <c r="O256" s="53">
        <v>25.344000000000001</v>
      </c>
      <c r="P256" s="53">
        <v>1.3319999999999999</v>
      </c>
    </row>
    <row r="257" spans="1:16" ht="15.6" customHeight="1" x14ac:dyDescent="0.25">
      <c r="B257" s="74" t="s">
        <v>193</v>
      </c>
      <c r="C257" s="37" t="s">
        <v>57</v>
      </c>
      <c r="D257" s="66">
        <v>200</v>
      </c>
      <c r="E257" s="53">
        <v>0.66</v>
      </c>
      <c r="F257" s="53">
        <v>0.1</v>
      </c>
      <c r="G257" s="53">
        <v>28.02</v>
      </c>
      <c r="H257" s="53">
        <v>115.62</v>
      </c>
      <c r="I257" s="53">
        <v>0</v>
      </c>
      <c r="J257" s="53">
        <v>0.02</v>
      </c>
      <c r="K257" s="53">
        <v>0.68</v>
      </c>
      <c r="L257" s="53">
        <v>0.5</v>
      </c>
      <c r="M257" s="53">
        <v>32.479999999999997</v>
      </c>
      <c r="N257" s="53">
        <v>17.46</v>
      </c>
      <c r="O257" s="53">
        <v>23.44</v>
      </c>
      <c r="P257" s="53">
        <v>0.7</v>
      </c>
    </row>
    <row r="258" spans="1:16" ht="15.6" customHeight="1" x14ac:dyDescent="0.25">
      <c r="B258" s="78"/>
      <c r="C258" s="37" t="s">
        <v>219</v>
      </c>
      <c r="D258" s="66">
        <v>150</v>
      </c>
      <c r="E258" s="53">
        <v>1.3999999999999997</v>
      </c>
      <c r="F258" s="53">
        <v>0.20000000000000004</v>
      </c>
      <c r="G258" s="53">
        <v>14.3</v>
      </c>
      <c r="H258" s="53">
        <v>64.599999999999994</v>
      </c>
      <c r="I258" s="53">
        <v>5.9999999999999991E-2</v>
      </c>
      <c r="J258" s="53">
        <v>15</v>
      </c>
      <c r="K258" s="53">
        <v>0</v>
      </c>
      <c r="L258" s="53">
        <v>1.7</v>
      </c>
      <c r="M258" s="53">
        <v>30</v>
      </c>
      <c r="N258" s="53">
        <v>51</v>
      </c>
      <c r="O258" s="53">
        <v>24</v>
      </c>
      <c r="P258" s="53">
        <v>0.9</v>
      </c>
    </row>
    <row r="259" spans="1:16" ht="13.15" customHeight="1" x14ac:dyDescent="0.25">
      <c r="A259" s="51">
        <v>9</v>
      </c>
      <c r="B259" s="74" t="s">
        <v>58</v>
      </c>
      <c r="C259" s="37" t="s">
        <v>20</v>
      </c>
      <c r="D259" s="66">
        <v>40</v>
      </c>
      <c r="E259" s="53">
        <v>3.0666666666666664</v>
      </c>
      <c r="F259" s="53">
        <v>0.26666666666666672</v>
      </c>
      <c r="G259" s="53">
        <v>19.733333333333334</v>
      </c>
      <c r="H259" s="53">
        <v>93.6</v>
      </c>
      <c r="I259" s="53">
        <v>0</v>
      </c>
      <c r="J259" s="53">
        <v>0</v>
      </c>
      <c r="K259" s="53">
        <v>0</v>
      </c>
      <c r="L259" s="53">
        <v>0.4</v>
      </c>
      <c r="M259" s="53">
        <v>8</v>
      </c>
      <c r="N259" s="53">
        <v>26</v>
      </c>
      <c r="O259" s="53">
        <v>5.6000000000000014</v>
      </c>
      <c r="P259" s="53">
        <v>0.4</v>
      </c>
    </row>
    <row r="260" spans="1:16" ht="15.6" customHeight="1" x14ac:dyDescent="0.25">
      <c r="A260" s="51">
        <v>9</v>
      </c>
      <c r="B260" s="74" t="s">
        <v>184</v>
      </c>
      <c r="C260" s="37" t="s">
        <v>21</v>
      </c>
      <c r="D260" s="66">
        <v>50</v>
      </c>
      <c r="E260" s="53">
        <v>3.25</v>
      </c>
      <c r="F260" s="53">
        <v>0.625</v>
      </c>
      <c r="G260" s="53">
        <v>19.75</v>
      </c>
      <c r="H260" s="53">
        <v>97.625</v>
      </c>
      <c r="I260" s="53">
        <v>0.125</v>
      </c>
      <c r="J260" s="53">
        <v>0</v>
      </c>
      <c r="K260" s="53">
        <v>0</v>
      </c>
      <c r="L260" s="53">
        <v>0.75</v>
      </c>
      <c r="M260" s="53">
        <v>14.499999999999998</v>
      </c>
      <c r="N260" s="53">
        <v>75</v>
      </c>
      <c r="O260" s="53">
        <v>23.5</v>
      </c>
      <c r="P260" s="53">
        <v>2</v>
      </c>
    </row>
    <row r="261" spans="1:16" ht="18" customHeight="1" x14ac:dyDescent="0.25">
      <c r="A261" s="51">
        <v>9</v>
      </c>
      <c r="B261" s="71"/>
      <c r="C261" s="71" t="s">
        <v>18</v>
      </c>
      <c r="D261" s="66"/>
      <c r="E261" s="71">
        <v>28.030666666666665</v>
      </c>
      <c r="F261" s="78">
        <v>29.979666666666667</v>
      </c>
      <c r="G261" s="78">
        <v>142.17733333333331</v>
      </c>
      <c r="H261" s="78">
        <v>950.649</v>
      </c>
      <c r="I261" s="78">
        <v>0.35699999999999998</v>
      </c>
      <c r="J261" s="78">
        <v>24.619999999999997</v>
      </c>
      <c r="K261" s="78">
        <v>13.84</v>
      </c>
      <c r="L261" s="78">
        <v>10.1</v>
      </c>
      <c r="M261" s="78">
        <v>181.94199999999998</v>
      </c>
      <c r="N261" s="78">
        <v>304.79399999999998</v>
      </c>
      <c r="O261" s="78">
        <v>336.81400000000002</v>
      </c>
      <c r="P261" s="78">
        <v>9.5820000000000007</v>
      </c>
    </row>
    <row r="262" spans="1:16" ht="18" customHeight="1" x14ac:dyDescent="0.25">
      <c r="A262" s="51">
        <v>9</v>
      </c>
      <c r="B262" s="109" t="s">
        <v>22</v>
      </c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</row>
    <row r="263" spans="1:16" ht="15.6" customHeight="1" x14ac:dyDescent="0.25">
      <c r="A263" s="51">
        <v>9</v>
      </c>
      <c r="B263" s="74" t="s">
        <v>224</v>
      </c>
      <c r="C263" s="37" t="s">
        <v>287</v>
      </c>
      <c r="D263" s="66" t="s">
        <v>164</v>
      </c>
      <c r="E263" s="53">
        <v>9.4673400000000001</v>
      </c>
      <c r="F263" s="53">
        <v>9.8465150000000001</v>
      </c>
      <c r="G263" s="53">
        <v>31.054940000000002</v>
      </c>
      <c r="H263" s="53">
        <v>250.70775500000002</v>
      </c>
      <c r="I263" s="53">
        <v>0.21808</v>
      </c>
      <c r="J263" s="53">
        <v>4.2049999999999995E-3</v>
      </c>
      <c r="K263" s="53">
        <v>3.1030000000000002E-2</v>
      </c>
      <c r="L263" s="53">
        <v>3.4866699999999997</v>
      </c>
      <c r="M263" s="53">
        <v>34.549875</v>
      </c>
      <c r="N263" s="53">
        <v>47.971800000000002</v>
      </c>
      <c r="O263" s="53">
        <v>182.13884999999999</v>
      </c>
      <c r="P263" s="53">
        <v>1.8889150000000001</v>
      </c>
    </row>
    <row r="264" spans="1:16" ht="14.45" hidden="1" customHeight="1" x14ac:dyDescent="0.25">
      <c r="A264" s="51">
        <v>9</v>
      </c>
      <c r="B264" s="74" t="s">
        <v>224</v>
      </c>
      <c r="C264" s="37" t="s">
        <v>288</v>
      </c>
      <c r="D264" s="66">
        <v>150</v>
      </c>
      <c r="E264" s="53">
        <v>10.4</v>
      </c>
      <c r="F264" s="53">
        <v>10.56</v>
      </c>
      <c r="G264" s="53">
        <v>34.08</v>
      </c>
      <c r="H264" s="53">
        <v>272.96000000000004</v>
      </c>
      <c r="I264" s="53">
        <v>0.24</v>
      </c>
      <c r="J264" s="53">
        <v>0</v>
      </c>
      <c r="K264" s="53">
        <v>3.2000000000000001E-2</v>
      </c>
      <c r="L264" s="53">
        <v>3.84</v>
      </c>
      <c r="M264" s="53">
        <v>36.799999999999997</v>
      </c>
      <c r="N264" s="53">
        <v>52.8</v>
      </c>
      <c r="O264" s="53">
        <v>200</v>
      </c>
      <c r="P264" s="53">
        <v>2.08</v>
      </c>
    </row>
    <row r="265" spans="1:16" ht="14.45" hidden="1" customHeight="1" x14ac:dyDescent="0.25">
      <c r="B265" s="74" t="s">
        <v>275</v>
      </c>
      <c r="C265" s="37" t="s">
        <v>264</v>
      </c>
      <c r="D265" s="66">
        <v>10</v>
      </c>
      <c r="E265" s="53">
        <v>0.29199999999999998</v>
      </c>
      <c r="F265" s="53">
        <v>1.9069999999999998</v>
      </c>
      <c r="G265" s="53">
        <v>1.1719999999999999</v>
      </c>
      <c r="H265" s="53">
        <v>23.019000000000002</v>
      </c>
      <c r="I265" s="53">
        <v>4.0000000000000001E-3</v>
      </c>
      <c r="J265" s="53">
        <v>2.8999999999999998E-2</v>
      </c>
      <c r="K265" s="53">
        <v>1.4000000000000002E-2</v>
      </c>
      <c r="L265" s="53">
        <v>4.6000000000000006E-2</v>
      </c>
      <c r="M265" s="53">
        <v>8.2750000000000004</v>
      </c>
      <c r="N265" s="53">
        <v>0.84</v>
      </c>
      <c r="O265" s="53">
        <v>6.13</v>
      </c>
      <c r="P265" s="53">
        <v>2.7000000000000003E-2</v>
      </c>
    </row>
    <row r="266" spans="1:16" ht="14.45" customHeight="1" x14ac:dyDescent="0.25">
      <c r="B266" s="74" t="s">
        <v>191</v>
      </c>
      <c r="C266" s="37" t="s">
        <v>53</v>
      </c>
      <c r="D266" s="66">
        <v>200</v>
      </c>
      <c r="E266" s="53">
        <v>0.57999999999999996</v>
      </c>
      <c r="F266" s="53">
        <v>0.06</v>
      </c>
      <c r="G266" s="53">
        <v>30.2</v>
      </c>
      <c r="H266" s="53">
        <v>123.66</v>
      </c>
      <c r="I266" s="53">
        <v>0</v>
      </c>
      <c r="J266" s="53">
        <v>1.1000000000000001</v>
      </c>
      <c r="K266" s="53">
        <v>0</v>
      </c>
      <c r="L266" s="53">
        <v>0.18</v>
      </c>
      <c r="M266" s="53">
        <v>15.7</v>
      </c>
      <c r="N266" s="53">
        <v>16.32</v>
      </c>
      <c r="O266" s="53">
        <v>3.36</v>
      </c>
      <c r="P266" s="53">
        <v>0.38</v>
      </c>
    </row>
    <row r="267" spans="1:16" ht="15.6" customHeight="1" x14ac:dyDescent="0.25">
      <c r="A267" s="51">
        <v>9</v>
      </c>
      <c r="B267" s="71"/>
      <c r="C267" s="71" t="s">
        <v>18</v>
      </c>
      <c r="D267" s="66"/>
      <c r="E267" s="71">
        <v>10.04734</v>
      </c>
      <c r="F267" s="74">
        <v>9.9065150000000006</v>
      </c>
      <c r="G267" s="74">
        <v>61.254940000000005</v>
      </c>
      <c r="H267" s="74">
        <v>374.36775499999999</v>
      </c>
      <c r="I267" s="74">
        <v>0.21808</v>
      </c>
      <c r="J267" s="74">
        <v>1.1042050000000001</v>
      </c>
      <c r="K267" s="74">
        <v>3.1030000000000002E-2</v>
      </c>
      <c r="L267" s="74">
        <v>3.6666699999999999</v>
      </c>
      <c r="M267" s="74">
        <v>50.249875000000003</v>
      </c>
      <c r="N267" s="74">
        <v>64.291799999999995</v>
      </c>
      <c r="O267" s="74">
        <v>185.49885</v>
      </c>
      <c r="P267" s="74">
        <v>2.2689150000000002</v>
      </c>
    </row>
    <row r="268" spans="1:16" ht="13.9" customHeight="1" x14ac:dyDescent="0.25">
      <c r="A268" s="51">
        <v>9</v>
      </c>
      <c r="B268" s="71"/>
      <c r="C268" s="71" t="s">
        <v>33</v>
      </c>
      <c r="D268" s="66"/>
      <c r="E268" s="71">
        <v>59.412339999999993</v>
      </c>
      <c r="F268" s="74">
        <v>62.197765000000004</v>
      </c>
      <c r="G268" s="74">
        <v>276.88819000000001</v>
      </c>
      <c r="H268" s="74">
        <v>1904.9820050000001</v>
      </c>
      <c r="I268" s="74">
        <v>1.48658</v>
      </c>
      <c r="J268" s="74">
        <v>34.450204999999997</v>
      </c>
      <c r="K268" s="74">
        <v>17.264780000000002</v>
      </c>
      <c r="L268" s="74">
        <v>23.164419999999996</v>
      </c>
      <c r="M268" s="74">
        <v>605.06187499999999</v>
      </c>
      <c r="N268" s="74">
        <v>676.81829999999991</v>
      </c>
      <c r="O268" s="74">
        <v>702.88284999999996</v>
      </c>
      <c r="P268" s="74">
        <v>15.785665000000002</v>
      </c>
    </row>
    <row r="269" spans="1:16" s="47" customFormat="1" ht="20.100000000000001" customHeight="1" x14ac:dyDescent="0.25">
      <c r="B269" s="54"/>
      <c r="C269" s="54"/>
      <c r="D269" s="9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</row>
    <row r="270" spans="1:16" s="47" customFormat="1" ht="20.100000000000001" customHeight="1" x14ac:dyDescent="0.25">
      <c r="B270" s="48" t="s">
        <v>177</v>
      </c>
      <c r="C270" s="49"/>
      <c r="D270" s="9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</row>
    <row r="271" spans="1:16" s="47" customFormat="1" ht="20.100000000000001" customHeight="1" x14ac:dyDescent="0.25">
      <c r="B271" s="48" t="s">
        <v>173</v>
      </c>
      <c r="C271" s="49"/>
      <c r="D271" s="9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</row>
    <row r="272" spans="1:16" s="47" customFormat="1" x14ac:dyDescent="0.25">
      <c r="B272" s="48" t="s">
        <v>339</v>
      </c>
      <c r="C272" s="49"/>
      <c r="D272" s="93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</row>
    <row r="273" spans="1:16" s="47" customFormat="1" ht="20.100000000000001" hidden="1" customHeight="1" x14ac:dyDescent="0.25">
      <c r="B273" s="54"/>
      <c r="C273" s="54"/>
      <c r="D273" s="9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</row>
    <row r="274" spans="1:16" s="47" customFormat="1" ht="37.5" customHeight="1" x14ac:dyDescent="0.25">
      <c r="B274" s="111" t="s">
        <v>0</v>
      </c>
      <c r="C274" s="111" t="s">
        <v>1</v>
      </c>
      <c r="D274" s="112" t="s">
        <v>2</v>
      </c>
      <c r="E274" s="109" t="s">
        <v>3</v>
      </c>
      <c r="F274" s="109"/>
      <c r="G274" s="109"/>
      <c r="H274" s="109" t="s">
        <v>4</v>
      </c>
      <c r="I274" s="109" t="s">
        <v>5</v>
      </c>
      <c r="J274" s="109"/>
      <c r="K274" s="109"/>
      <c r="L274" s="109"/>
      <c r="M274" s="109" t="s">
        <v>6</v>
      </c>
      <c r="N274" s="109"/>
      <c r="O274" s="109"/>
      <c r="P274" s="109"/>
    </row>
    <row r="275" spans="1:16" s="47" customFormat="1" ht="22.9" customHeight="1" x14ac:dyDescent="0.25">
      <c r="B275" s="111"/>
      <c r="C275" s="111"/>
      <c r="D275" s="112"/>
      <c r="E275" s="71" t="s">
        <v>7</v>
      </c>
      <c r="F275" s="71" t="s">
        <v>8</v>
      </c>
      <c r="G275" s="71" t="s">
        <v>9</v>
      </c>
      <c r="H275" s="109"/>
      <c r="I275" s="71" t="s">
        <v>167</v>
      </c>
      <c r="J275" s="71" t="s">
        <v>10</v>
      </c>
      <c r="K275" s="71" t="s">
        <v>11</v>
      </c>
      <c r="L275" s="71" t="s">
        <v>12</v>
      </c>
      <c r="M275" s="71" t="s">
        <v>13</v>
      </c>
      <c r="N275" s="71" t="s">
        <v>14</v>
      </c>
      <c r="O275" s="71" t="s">
        <v>15</v>
      </c>
      <c r="P275" s="71" t="s">
        <v>16</v>
      </c>
    </row>
    <row r="276" spans="1:16" ht="13.9" customHeight="1" x14ac:dyDescent="0.25">
      <c r="A276" s="51">
        <v>10</v>
      </c>
      <c r="B276" s="109" t="s">
        <v>17</v>
      </c>
      <c r="C276" s="109"/>
      <c r="D276" s="109"/>
      <c r="E276" s="109"/>
      <c r="F276" s="109"/>
      <c r="G276" s="109"/>
      <c r="H276" s="110"/>
      <c r="I276" s="110"/>
      <c r="J276" s="110"/>
      <c r="K276" s="110"/>
      <c r="L276" s="110"/>
      <c r="M276" s="110"/>
      <c r="N276" s="110"/>
      <c r="O276" s="110"/>
      <c r="P276" s="110"/>
    </row>
    <row r="277" spans="1:16" s="88" customFormat="1" ht="28.15" customHeight="1" x14ac:dyDescent="0.25">
      <c r="A277" s="88">
        <v>10</v>
      </c>
      <c r="B277" s="63" t="s">
        <v>229</v>
      </c>
      <c r="C277" s="79" t="s">
        <v>245</v>
      </c>
      <c r="D277" s="66" t="s">
        <v>335</v>
      </c>
      <c r="E277" s="89">
        <v>8.1180000000000003</v>
      </c>
      <c r="F277" s="89">
        <v>10.824000000000002</v>
      </c>
      <c r="G277" s="89">
        <v>35.423999999999999</v>
      </c>
      <c r="H277" s="89">
        <v>271.58400000000006</v>
      </c>
      <c r="I277" s="89">
        <v>6.1499999999999992E-2</v>
      </c>
      <c r="J277" s="89">
        <v>6.56</v>
      </c>
      <c r="K277" s="89">
        <v>0.41</v>
      </c>
      <c r="L277" s="89">
        <v>2.0499999999999998</v>
      </c>
      <c r="M277" s="89">
        <v>177.59149999999997</v>
      </c>
      <c r="N277" s="89">
        <v>193.11</v>
      </c>
      <c r="O277" s="89">
        <v>41.163999999999994</v>
      </c>
      <c r="P277" s="89">
        <v>0.61499999999999999</v>
      </c>
    </row>
    <row r="278" spans="1:16" ht="14.45" customHeight="1" x14ac:dyDescent="0.25">
      <c r="B278" s="63" t="s">
        <v>106</v>
      </c>
      <c r="C278" s="37" t="s">
        <v>24</v>
      </c>
      <c r="D278" s="66">
        <v>40</v>
      </c>
      <c r="E278" s="64">
        <v>3.2</v>
      </c>
      <c r="F278" s="64">
        <v>0.1</v>
      </c>
      <c r="G278" s="64">
        <v>21.2</v>
      </c>
      <c r="H278" s="64">
        <v>98.5</v>
      </c>
      <c r="I278" s="64">
        <v>0.08</v>
      </c>
      <c r="J278" s="64">
        <v>1.6</v>
      </c>
      <c r="K278" s="64">
        <v>0</v>
      </c>
      <c r="L278" s="64">
        <v>0</v>
      </c>
      <c r="M278" s="64">
        <v>15.2</v>
      </c>
      <c r="N278" s="64">
        <v>52</v>
      </c>
      <c r="O278" s="64">
        <v>10.4</v>
      </c>
      <c r="P278" s="64">
        <v>1</v>
      </c>
    </row>
    <row r="279" spans="1:16" ht="14.45" customHeight="1" x14ac:dyDescent="0.25">
      <c r="B279" s="63" t="s">
        <v>222</v>
      </c>
      <c r="C279" s="37" t="s">
        <v>196</v>
      </c>
      <c r="D279" s="66">
        <v>10</v>
      </c>
      <c r="E279" s="64">
        <v>0.25</v>
      </c>
      <c r="F279" s="64">
        <v>5.3</v>
      </c>
      <c r="G279" s="64">
        <v>1.89</v>
      </c>
      <c r="H279" s="64">
        <v>56.26</v>
      </c>
      <c r="I279" s="64">
        <v>1E-3</v>
      </c>
      <c r="J279" s="64">
        <v>0</v>
      </c>
      <c r="K279" s="64">
        <v>0.04</v>
      </c>
      <c r="L279" s="64">
        <v>0.1</v>
      </c>
      <c r="M279" s="64">
        <v>2.4</v>
      </c>
      <c r="N279" s="64">
        <v>3</v>
      </c>
      <c r="O279" s="64">
        <v>0</v>
      </c>
      <c r="P279" s="64">
        <v>0.02</v>
      </c>
    </row>
    <row r="280" spans="1:16" ht="15.6" customHeight="1" x14ac:dyDescent="0.25">
      <c r="B280" s="63"/>
      <c r="C280" s="37" t="s">
        <v>219</v>
      </c>
      <c r="D280" s="66">
        <v>150</v>
      </c>
      <c r="E280" s="64">
        <v>1.3999999999999997</v>
      </c>
      <c r="F280" s="64">
        <v>0.20000000000000004</v>
      </c>
      <c r="G280" s="64">
        <v>14.3</v>
      </c>
      <c r="H280" s="64">
        <v>64.599999999999994</v>
      </c>
      <c r="I280" s="64">
        <v>5.9999999999999991E-2</v>
      </c>
      <c r="J280" s="64">
        <v>15</v>
      </c>
      <c r="K280" s="64">
        <v>0</v>
      </c>
      <c r="L280" s="64">
        <v>1.7</v>
      </c>
      <c r="M280" s="64">
        <v>30</v>
      </c>
      <c r="N280" s="64">
        <v>51</v>
      </c>
      <c r="O280" s="64">
        <v>24</v>
      </c>
      <c r="P280" s="64">
        <v>0.9</v>
      </c>
    </row>
    <row r="281" spans="1:16" ht="15.6" customHeight="1" x14ac:dyDescent="0.25">
      <c r="B281" s="63" t="s">
        <v>278</v>
      </c>
      <c r="C281" s="37" t="s">
        <v>26</v>
      </c>
      <c r="D281" s="66" t="s">
        <v>258</v>
      </c>
      <c r="E281" s="64">
        <v>0.08</v>
      </c>
      <c r="F281" s="64">
        <v>0.02</v>
      </c>
      <c r="G281" s="64">
        <v>15</v>
      </c>
      <c r="H281" s="64">
        <v>60.5</v>
      </c>
      <c r="I281" s="64">
        <v>0</v>
      </c>
      <c r="J281" s="64">
        <v>0</v>
      </c>
      <c r="K281" s="64">
        <v>0.04</v>
      </c>
      <c r="L281" s="64">
        <v>0</v>
      </c>
      <c r="M281" s="64">
        <v>11.1</v>
      </c>
      <c r="N281" s="64">
        <v>1.4</v>
      </c>
      <c r="O281" s="64">
        <v>2.8</v>
      </c>
      <c r="P281" s="64">
        <v>0.28000000000000003</v>
      </c>
    </row>
    <row r="282" spans="1:16" ht="14.45" customHeight="1" x14ac:dyDescent="0.25">
      <c r="A282" s="51">
        <v>10</v>
      </c>
      <c r="B282" s="71"/>
      <c r="C282" s="71" t="s">
        <v>18</v>
      </c>
      <c r="D282" s="66"/>
      <c r="E282" s="71">
        <v>13.048000000000002</v>
      </c>
      <c r="F282" s="74">
        <v>16.443999999999999</v>
      </c>
      <c r="G282" s="74">
        <v>87.813999999999993</v>
      </c>
      <c r="H282" s="74">
        <v>551.44400000000007</v>
      </c>
      <c r="I282" s="74">
        <v>0.20249999999999999</v>
      </c>
      <c r="J282" s="74">
        <v>23.16</v>
      </c>
      <c r="K282" s="74">
        <v>0.48999999999999994</v>
      </c>
      <c r="L282" s="74">
        <v>3.8499999999999996</v>
      </c>
      <c r="M282" s="74">
        <v>236.29149999999996</v>
      </c>
      <c r="N282" s="74">
        <v>300.51</v>
      </c>
      <c r="O282" s="74">
        <v>78.36399999999999</v>
      </c>
      <c r="P282" s="74">
        <v>2.8150000000000004</v>
      </c>
    </row>
    <row r="283" spans="1:16" ht="14.45" customHeight="1" x14ac:dyDescent="0.25">
      <c r="A283" s="51">
        <v>10</v>
      </c>
      <c r="B283" s="109" t="s">
        <v>19</v>
      </c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</row>
    <row r="284" spans="1:16" ht="18" customHeight="1" x14ac:dyDescent="0.25">
      <c r="A284" s="51">
        <v>10</v>
      </c>
      <c r="B284" s="71" t="s">
        <v>246</v>
      </c>
      <c r="C284" s="37" t="s">
        <v>248</v>
      </c>
      <c r="D284" s="66">
        <v>100</v>
      </c>
      <c r="E284" s="53">
        <v>6.44</v>
      </c>
      <c r="F284" s="53">
        <v>5.59</v>
      </c>
      <c r="G284" s="53">
        <v>37.85</v>
      </c>
      <c r="H284" s="53">
        <v>227.47000000000003</v>
      </c>
      <c r="I284" s="53">
        <v>0</v>
      </c>
      <c r="J284" s="53">
        <v>0.35</v>
      </c>
      <c r="K284" s="53">
        <v>0</v>
      </c>
      <c r="L284" s="53">
        <v>3.43</v>
      </c>
      <c r="M284" s="53">
        <v>84.32</v>
      </c>
      <c r="N284" s="53">
        <v>77.22</v>
      </c>
      <c r="O284" s="53">
        <v>297.75</v>
      </c>
      <c r="P284" s="53">
        <v>3.9</v>
      </c>
    </row>
    <row r="285" spans="1:16" ht="28.9" customHeight="1" x14ac:dyDescent="0.25">
      <c r="B285" s="74" t="s">
        <v>215</v>
      </c>
      <c r="C285" s="37" t="s">
        <v>204</v>
      </c>
      <c r="D285" s="66" t="s">
        <v>353</v>
      </c>
      <c r="E285" s="53">
        <v>1.7749999999999997</v>
      </c>
      <c r="F285" s="53">
        <v>5.15</v>
      </c>
      <c r="G285" s="53">
        <v>8.0350000000000001</v>
      </c>
      <c r="H285" s="53">
        <v>85.59</v>
      </c>
      <c r="I285" s="53">
        <v>5.0000000000000001E-4</v>
      </c>
      <c r="J285" s="53">
        <v>5.000000000000001E-3</v>
      </c>
      <c r="K285" s="53">
        <v>16.75</v>
      </c>
      <c r="L285" s="53">
        <v>2.2549999999999999</v>
      </c>
      <c r="M285" s="53">
        <v>50.149999999999991</v>
      </c>
      <c r="N285" s="53">
        <v>22.85</v>
      </c>
      <c r="O285" s="53">
        <v>49.1</v>
      </c>
      <c r="P285" s="53">
        <v>0.75</v>
      </c>
    </row>
    <row r="286" spans="1:16" ht="9" hidden="1" customHeight="1" x14ac:dyDescent="0.25">
      <c r="A286" s="51">
        <v>10</v>
      </c>
      <c r="B286" s="74"/>
      <c r="C286" s="37" t="s">
        <v>205</v>
      </c>
      <c r="D286" s="66">
        <v>200</v>
      </c>
      <c r="E286" s="53">
        <v>1.4</v>
      </c>
      <c r="F286" s="53">
        <v>4</v>
      </c>
      <c r="G286" s="53">
        <v>6.4</v>
      </c>
      <c r="H286" s="53">
        <v>67.2</v>
      </c>
      <c r="I286" s="53">
        <v>0</v>
      </c>
      <c r="J286" s="53">
        <v>0</v>
      </c>
      <c r="K286" s="53">
        <v>12.6</v>
      </c>
      <c r="L286" s="53">
        <v>1.8</v>
      </c>
      <c r="M286" s="53">
        <v>39.4</v>
      </c>
      <c r="N286" s="53">
        <v>17.8</v>
      </c>
      <c r="O286" s="53">
        <v>39.200000000000003</v>
      </c>
      <c r="P286" s="53">
        <v>0.6</v>
      </c>
    </row>
    <row r="287" spans="1:16" ht="11.25" hidden="1" customHeight="1" x14ac:dyDescent="0.25">
      <c r="B287" s="74"/>
      <c r="C287" s="37" t="s">
        <v>188</v>
      </c>
      <c r="D287" s="66">
        <v>10</v>
      </c>
      <c r="E287" s="53">
        <v>2.5000000000000001E-2</v>
      </c>
      <c r="F287" s="53">
        <v>0.15</v>
      </c>
      <c r="G287" s="53">
        <v>3.5000000000000003E-2</v>
      </c>
      <c r="H287" s="53">
        <v>1.59</v>
      </c>
      <c r="I287" s="53">
        <v>5.0000000000000001E-4</v>
      </c>
      <c r="J287" s="53">
        <v>5.0000000000000001E-3</v>
      </c>
      <c r="K287" s="53">
        <v>1</v>
      </c>
      <c r="L287" s="53">
        <v>5.0000000000000001E-3</v>
      </c>
      <c r="M287" s="53">
        <v>0.9</v>
      </c>
      <c r="N287" s="53">
        <v>0.6</v>
      </c>
      <c r="O287" s="53">
        <v>0.1</v>
      </c>
      <c r="P287" s="53">
        <v>0</v>
      </c>
    </row>
    <row r="288" spans="1:16" ht="16.149999999999999" customHeight="1" x14ac:dyDescent="0.25">
      <c r="A288" s="51">
        <v>10</v>
      </c>
      <c r="B288" s="74" t="s">
        <v>207</v>
      </c>
      <c r="C288" s="37" t="s">
        <v>206</v>
      </c>
      <c r="D288" s="66">
        <v>100</v>
      </c>
      <c r="E288" s="53">
        <v>15.9</v>
      </c>
      <c r="F288" s="53">
        <v>9.6</v>
      </c>
      <c r="G288" s="53">
        <v>12</v>
      </c>
      <c r="H288" s="53">
        <v>198</v>
      </c>
      <c r="I288" s="53">
        <v>0.2</v>
      </c>
      <c r="J288" s="53">
        <v>0.1</v>
      </c>
      <c r="K288" s="53">
        <v>0.7</v>
      </c>
      <c r="L288" s="53">
        <v>3.2</v>
      </c>
      <c r="M288" s="53">
        <v>119.2</v>
      </c>
      <c r="N288" s="53">
        <v>45.7</v>
      </c>
      <c r="O288" s="53">
        <v>223.7</v>
      </c>
      <c r="P288" s="53">
        <v>1.2</v>
      </c>
    </row>
    <row r="289" spans="1:16" ht="16.149999999999999" customHeight="1" x14ac:dyDescent="0.25">
      <c r="B289" s="74" t="s">
        <v>61</v>
      </c>
      <c r="C289" s="37" t="s">
        <v>51</v>
      </c>
      <c r="D289" s="66">
        <v>180</v>
      </c>
      <c r="E289" s="53">
        <v>3.6719999999999997</v>
      </c>
      <c r="F289" s="53">
        <v>5.76</v>
      </c>
      <c r="G289" s="53">
        <v>19.079999999999998</v>
      </c>
      <c r="H289" s="53">
        <v>142.84799999999998</v>
      </c>
      <c r="I289" s="53">
        <v>0.16200000000000001</v>
      </c>
      <c r="J289" s="53">
        <v>21.797999999999998</v>
      </c>
      <c r="K289" s="53">
        <v>3.6000000000000004E-2</v>
      </c>
      <c r="L289" s="53">
        <v>0.21599999999999997</v>
      </c>
      <c r="M289" s="53">
        <v>44.37</v>
      </c>
      <c r="N289" s="53">
        <v>103.914</v>
      </c>
      <c r="O289" s="53">
        <v>33.299999999999997</v>
      </c>
      <c r="P289" s="53">
        <v>1.2060000000000002</v>
      </c>
    </row>
    <row r="290" spans="1:16" ht="16.899999999999999" customHeight="1" x14ac:dyDescent="0.25">
      <c r="A290" s="51">
        <v>10</v>
      </c>
      <c r="B290" s="74" t="s">
        <v>183</v>
      </c>
      <c r="C290" s="37" t="s">
        <v>56</v>
      </c>
      <c r="D290" s="66">
        <v>200</v>
      </c>
      <c r="E290" s="53">
        <v>0.28000000000000003</v>
      </c>
      <c r="F290" s="53">
        <v>0.1</v>
      </c>
      <c r="G290" s="53">
        <v>28.88</v>
      </c>
      <c r="H290" s="53">
        <v>117.54</v>
      </c>
      <c r="I290" s="53">
        <v>0</v>
      </c>
      <c r="J290" s="53">
        <v>19.3</v>
      </c>
      <c r="K290" s="53">
        <v>0</v>
      </c>
      <c r="L290" s="53">
        <v>0.16</v>
      </c>
      <c r="M290" s="53">
        <v>13.66</v>
      </c>
      <c r="N290" s="53">
        <v>7.38</v>
      </c>
      <c r="O290" s="53">
        <v>5.78</v>
      </c>
      <c r="P290" s="53">
        <v>0.46800000000000003</v>
      </c>
    </row>
    <row r="291" spans="1:16" ht="16.149999999999999" customHeight="1" x14ac:dyDescent="0.25">
      <c r="B291" s="74" t="s">
        <v>58</v>
      </c>
      <c r="C291" s="37" t="s">
        <v>20</v>
      </c>
      <c r="D291" s="66">
        <v>40</v>
      </c>
      <c r="E291" s="53">
        <v>3.0666666666666664</v>
      </c>
      <c r="F291" s="53">
        <v>0.26666666666666672</v>
      </c>
      <c r="G291" s="53">
        <v>19.733333333333334</v>
      </c>
      <c r="H291" s="53">
        <v>93.6</v>
      </c>
      <c r="I291" s="53">
        <v>0</v>
      </c>
      <c r="J291" s="53">
        <v>0</v>
      </c>
      <c r="K291" s="53">
        <v>0</v>
      </c>
      <c r="L291" s="53">
        <v>0.4</v>
      </c>
      <c r="M291" s="53">
        <v>8</v>
      </c>
      <c r="N291" s="53">
        <v>26</v>
      </c>
      <c r="O291" s="53">
        <v>5.6000000000000014</v>
      </c>
      <c r="P291" s="53">
        <v>0.4</v>
      </c>
    </row>
    <row r="292" spans="1:16" ht="16.149999999999999" customHeight="1" x14ac:dyDescent="0.25">
      <c r="B292" s="74" t="s">
        <v>184</v>
      </c>
      <c r="C292" s="37" t="s">
        <v>21</v>
      </c>
      <c r="D292" s="66">
        <v>50</v>
      </c>
      <c r="E292" s="53">
        <v>3.25</v>
      </c>
      <c r="F292" s="53">
        <v>0.625</v>
      </c>
      <c r="G292" s="53">
        <v>19.75</v>
      </c>
      <c r="H292" s="53">
        <v>97.625</v>
      </c>
      <c r="I292" s="53">
        <v>0.125</v>
      </c>
      <c r="J292" s="53">
        <v>0</v>
      </c>
      <c r="K292" s="53">
        <v>0</v>
      </c>
      <c r="L292" s="53">
        <v>0.75</v>
      </c>
      <c r="M292" s="53">
        <v>14.499999999999998</v>
      </c>
      <c r="N292" s="53">
        <v>75</v>
      </c>
      <c r="O292" s="53">
        <v>23.5</v>
      </c>
      <c r="P292" s="53">
        <v>2</v>
      </c>
    </row>
    <row r="293" spans="1:16" ht="14.45" customHeight="1" x14ac:dyDescent="0.25">
      <c r="A293" s="51">
        <v>10</v>
      </c>
      <c r="B293" s="71"/>
      <c r="C293" s="71" t="s">
        <v>18</v>
      </c>
      <c r="D293" s="66"/>
      <c r="E293" s="71">
        <v>34.38366666666667</v>
      </c>
      <c r="F293" s="74">
        <v>27.091666666666669</v>
      </c>
      <c r="G293" s="74">
        <v>145.32833333333332</v>
      </c>
      <c r="H293" s="74">
        <v>962.673</v>
      </c>
      <c r="I293" s="74">
        <v>0.48750000000000004</v>
      </c>
      <c r="J293" s="74">
        <v>41.552999999999997</v>
      </c>
      <c r="K293" s="74">
        <v>17.486000000000001</v>
      </c>
      <c r="L293" s="74">
        <v>10.411000000000001</v>
      </c>
      <c r="M293" s="74">
        <v>334.2</v>
      </c>
      <c r="N293" s="74">
        <v>358.06399999999996</v>
      </c>
      <c r="O293" s="74">
        <v>638.7299999999999</v>
      </c>
      <c r="P293" s="74">
        <v>9.9240000000000013</v>
      </c>
    </row>
    <row r="294" spans="1:16" ht="14.45" customHeight="1" x14ac:dyDescent="0.25">
      <c r="A294" s="51">
        <v>10</v>
      </c>
      <c r="B294" s="109" t="s">
        <v>22</v>
      </c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</row>
    <row r="295" spans="1:16" ht="18" customHeight="1" x14ac:dyDescent="0.25">
      <c r="B295" s="74" t="s">
        <v>105</v>
      </c>
      <c r="C295" s="37" t="s">
        <v>223</v>
      </c>
      <c r="D295" s="66">
        <v>150</v>
      </c>
      <c r="E295" s="53">
        <v>8.25</v>
      </c>
      <c r="F295" s="53">
        <v>7.95</v>
      </c>
      <c r="G295" s="53">
        <v>45</v>
      </c>
      <c r="H295" s="53">
        <v>284.55</v>
      </c>
      <c r="I295" s="53">
        <v>0.19500000000000001</v>
      </c>
      <c r="J295" s="53">
        <v>0</v>
      </c>
      <c r="K295" s="53">
        <v>0</v>
      </c>
      <c r="L295" s="53">
        <v>2.5499999999999998</v>
      </c>
      <c r="M295" s="53">
        <v>10.5</v>
      </c>
      <c r="N295" s="53">
        <v>94.5</v>
      </c>
      <c r="O295" s="53">
        <v>37.5</v>
      </c>
      <c r="P295" s="53">
        <v>2.1</v>
      </c>
    </row>
    <row r="296" spans="1:16" ht="17.45" customHeight="1" x14ac:dyDescent="0.25">
      <c r="A296" s="51">
        <v>10</v>
      </c>
      <c r="B296" s="74" t="s">
        <v>185</v>
      </c>
      <c r="C296" s="37" t="s">
        <v>49</v>
      </c>
      <c r="D296" s="66">
        <v>200</v>
      </c>
      <c r="E296" s="53">
        <v>0.16</v>
      </c>
      <c r="F296" s="53">
        <v>0.16</v>
      </c>
      <c r="G296" s="53">
        <v>19.88</v>
      </c>
      <c r="H296" s="53">
        <v>81.599999999999994</v>
      </c>
      <c r="I296" s="53">
        <v>0.02</v>
      </c>
      <c r="J296" s="53">
        <v>0.9</v>
      </c>
      <c r="K296" s="53">
        <v>0</v>
      </c>
      <c r="L296" s="53">
        <v>0.08</v>
      </c>
      <c r="M296" s="53">
        <v>13.94</v>
      </c>
      <c r="N296" s="53">
        <v>4.4000000000000004</v>
      </c>
      <c r="O296" s="53">
        <v>5.14</v>
      </c>
      <c r="P296" s="53">
        <v>0.93600000000000005</v>
      </c>
    </row>
    <row r="297" spans="1:16" ht="14.45" customHeight="1" x14ac:dyDescent="0.25">
      <c r="A297" s="51">
        <v>10</v>
      </c>
      <c r="B297" s="71"/>
      <c r="C297" s="71" t="s">
        <v>18</v>
      </c>
      <c r="D297" s="66"/>
      <c r="E297" s="71">
        <v>8.41</v>
      </c>
      <c r="F297" s="74">
        <v>8.11</v>
      </c>
      <c r="G297" s="74">
        <v>64.88</v>
      </c>
      <c r="H297" s="74">
        <v>366.15</v>
      </c>
      <c r="I297" s="74">
        <v>0.215</v>
      </c>
      <c r="J297" s="74">
        <v>0.9</v>
      </c>
      <c r="K297" s="74">
        <v>0</v>
      </c>
      <c r="L297" s="74">
        <v>2.63</v>
      </c>
      <c r="M297" s="74">
        <v>24.439999999999998</v>
      </c>
      <c r="N297" s="74">
        <v>98.9</v>
      </c>
      <c r="O297" s="74">
        <v>42.64</v>
      </c>
      <c r="P297" s="74">
        <v>3.036</v>
      </c>
    </row>
    <row r="298" spans="1:16" ht="16.149999999999999" customHeight="1" x14ac:dyDescent="0.25">
      <c r="A298" s="51">
        <v>10</v>
      </c>
      <c r="B298" s="71"/>
      <c r="C298" s="71" t="s">
        <v>34</v>
      </c>
      <c r="D298" s="66"/>
      <c r="E298" s="71">
        <v>55.841666666666669</v>
      </c>
      <c r="F298" s="74">
        <v>51.645666666666671</v>
      </c>
      <c r="G298" s="74">
        <v>298.02233333333334</v>
      </c>
      <c r="H298" s="74">
        <v>1880.2670000000003</v>
      </c>
      <c r="I298" s="74">
        <v>0.90500000000000003</v>
      </c>
      <c r="J298" s="74">
        <v>65.613</v>
      </c>
      <c r="K298" s="74">
        <v>17.975999999999999</v>
      </c>
      <c r="L298" s="74">
        <v>16.891000000000002</v>
      </c>
      <c r="M298" s="74">
        <v>594.93149999999991</v>
      </c>
      <c r="N298" s="74">
        <v>757.47399999999993</v>
      </c>
      <c r="O298" s="74">
        <v>759.73399999999992</v>
      </c>
      <c r="P298" s="74">
        <v>15.775</v>
      </c>
    </row>
  </sheetData>
  <mergeCells count="100">
    <mergeCell ref="B252:P252"/>
    <mergeCell ref="B262:P262"/>
    <mergeCell ref="I274:L274"/>
    <mergeCell ref="M274:P274"/>
    <mergeCell ref="B274:B275"/>
    <mergeCell ref="C274:C275"/>
    <mergeCell ref="D274:D275"/>
    <mergeCell ref="E274:G274"/>
    <mergeCell ref="H274:H275"/>
    <mergeCell ref="E151:G151"/>
    <mergeCell ref="H151:H152"/>
    <mergeCell ref="I151:L151"/>
    <mergeCell ref="M151:P151"/>
    <mergeCell ref="B176:B177"/>
    <mergeCell ref="C176:C177"/>
    <mergeCell ref="D176:D177"/>
    <mergeCell ref="E176:G176"/>
    <mergeCell ref="H176:H177"/>
    <mergeCell ref="I176:L176"/>
    <mergeCell ref="M176:P176"/>
    <mergeCell ref="M89:P89"/>
    <mergeCell ref="B121:B122"/>
    <mergeCell ref="C121:C122"/>
    <mergeCell ref="D121:D122"/>
    <mergeCell ref="E121:G121"/>
    <mergeCell ref="H121:H122"/>
    <mergeCell ref="I121:L121"/>
    <mergeCell ref="M121:P121"/>
    <mergeCell ref="I32:L32"/>
    <mergeCell ref="M32:P32"/>
    <mergeCell ref="B59:B60"/>
    <mergeCell ref="C59:C60"/>
    <mergeCell ref="D59:D60"/>
    <mergeCell ref="E59:G59"/>
    <mergeCell ref="H59:H60"/>
    <mergeCell ref="I59:L59"/>
    <mergeCell ref="M59:P59"/>
    <mergeCell ref="B32:B33"/>
    <mergeCell ref="C32:C33"/>
    <mergeCell ref="D32:D33"/>
    <mergeCell ref="E32:G32"/>
    <mergeCell ref="H32:H33"/>
    <mergeCell ref="M4:P4"/>
    <mergeCell ref="B6:P6"/>
    <mergeCell ref="B13:P13"/>
    <mergeCell ref="B22:P22"/>
    <mergeCell ref="B4:B5"/>
    <mergeCell ref="C4:C5"/>
    <mergeCell ref="D4:D5"/>
    <mergeCell ref="E4:G4"/>
    <mergeCell ref="H4:H5"/>
    <mergeCell ref="I4:L4"/>
    <mergeCell ref="B123:P123"/>
    <mergeCell ref="B61:P61"/>
    <mergeCell ref="B50:P50"/>
    <mergeCell ref="B41:P41"/>
    <mergeCell ref="B34:P34"/>
    <mergeCell ref="B68:P68"/>
    <mergeCell ref="B78:P78"/>
    <mergeCell ref="B91:P91"/>
    <mergeCell ref="B99:P99"/>
    <mergeCell ref="B111:P111"/>
    <mergeCell ref="B89:B90"/>
    <mergeCell ref="C89:C90"/>
    <mergeCell ref="D89:D90"/>
    <mergeCell ref="E89:G89"/>
    <mergeCell ref="H89:H90"/>
    <mergeCell ref="I89:L89"/>
    <mergeCell ref="B294:P294"/>
    <mergeCell ref="B242:P242"/>
    <mergeCell ref="B129:P129"/>
    <mergeCell ref="B141:P141"/>
    <mergeCell ref="B153:P153"/>
    <mergeCell ref="B159:P159"/>
    <mergeCell ref="B167:P167"/>
    <mergeCell ref="B178:P178"/>
    <mergeCell ref="B185:P185"/>
    <mergeCell ref="B194:P194"/>
    <mergeCell ref="B207:P207"/>
    <mergeCell ref="B219:P219"/>
    <mergeCell ref="B230:P230"/>
    <mergeCell ref="B151:B152"/>
    <mergeCell ref="C151:C152"/>
    <mergeCell ref="D151:D152"/>
    <mergeCell ref="B276:P276"/>
    <mergeCell ref="B283:P283"/>
    <mergeCell ref="B205:B206"/>
    <mergeCell ref="C205:C206"/>
    <mergeCell ref="D205:D206"/>
    <mergeCell ref="E205:G205"/>
    <mergeCell ref="H205:H206"/>
    <mergeCell ref="I205:L205"/>
    <mergeCell ref="M205:P205"/>
    <mergeCell ref="B240:B241"/>
    <mergeCell ref="C240:C241"/>
    <mergeCell ref="D240:D241"/>
    <mergeCell ref="E240:G240"/>
    <mergeCell ref="H240:H241"/>
    <mergeCell ref="I240:L240"/>
    <mergeCell ref="M240:P240"/>
  </mergeCells>
  <pageMargins left="0.51181102362204722" right="0.51181102362204722" top="0.74803149606299213" bottom="0.35433070866141736" header="0.31496062992125984" footer="0.31496062992125984"/>
  <pageSetup paperSize="9" scale="65" fitToHeight="0" orientation="landscape" r:id="rId1"/>
  <rowBreaks count="9" manualBreakCount="9">
    <brk id="27" max="16383" man="1"/>
    <brk id="54" max="16383" man="1"/>
    <brk id="83" max="16383" man="1"/>
    <brk id="115" max="16383" man="1"/>
    <brk id="145" max="16383" man="1"/>
    <brk id="171" max="16383" man="1"/>
    <brk id="199" max="16383" man="1"/>
    <brk id="235" max="16383" man="1"/>
    <brk id="2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15"/>
  <sheetViews>
    <sheetView topLeftCell="A2" workbookViewId="0">
      <selection activeCell="C15" sqref="C15:N15"/>
    </sheetView>
  </sheetViews>
  <sheetFormatPr defaultColWidth="9.140625" defaultRowHeight="15" x14ac:dyDescent="0.25"/>
  <cols>
    <col min="1" max="1" width="9.140625" style="1"/>
    <col min="2" max="2" width="9.28515625" style="1" bestFit="1" customWidth="1"/>
    <col min="3" max="3" width="13.28515625" style="1" bestFit="1" customWidth="1"/>
    <col min="4" max="5" width="9.28515625" style="1" bestFit="1" customWidth="1"/>
    <col min="6" max="6" width="12.7109375" style="1" customWidth="1"/>
    <col min="7" max="14" width="9.28515625" style="1" bestFit="1" customWidth="1"/>
    <col min="15" max="15" width="9.140625" style="1"/>
    <col min="16" max="16" width="32.42578125" style="1" hidden="1" customWidth="1"/>
    <col min="17" max="20" width="9.28515625" style="1" hidden="1" customWidth="1"/>
    <col min="21" max="16384" width="9.140625" style="1"/>
  </cols>
  <sheetData>
    <row r="2" spans="2:20" ht="40.5" customHeight="1" thickBot="1" x14ac:dyDescent="0.35">
      <c r="B2" s="115" t="s">
        <v>39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2:20" ht="75" customHeight="1" thickBot="1" x14ac:dyDescent="0.3">
      <c r="B3" s="29" t="s">
        <v>35</v>
      </c>
      <c r="C3" s="122" t="s">
        <v>3</v>
      </c>
      <c r="D3" s="122"/>
      <c r="E3" s="122"/>
      <c r="F3" s="122" t="s">
        <v>36</v>
      </c>
      <c r="G3" s="122" t="s">
        <v>5</v>
      </c>
      <c r="H3" s="122"/>
      <c r="I3" s="122"/>
      <c r="J3" s="122"/>
      <c r="K3" s="122" t="s">
        <v>6</v>
      </c>
      <c r="L3" s="122"/>
      <c r="M3" s="122"/>
      <c r="N3" s="122"/>
      <c r="P3" s="119" t="s">
        <v>42</v>
      </c>
      <c r="Q3" s="116" t="s">
        <v>3</v>
      </c>
      <c r="R3" s="117"/>
      <c r="S3" s="118"/>
      <c r="T3" s="2" t="s">
        <v>40</v>
      </c>
    </row>
    <row r="4" spans="2:20" ht="19.5" customHeight="1" thickBot="1" x14ac:dyDescent="0.4">
      <c r="B4" s="30"/>
      <c r="C4" s="29" t="s">
        <v>7</v>
      </c>
      <c r="D4" s="29" t="s">
        <v>8</v>
      </c>
      <c r="E4" s="29" t="s">
        <v>9</v>
      </c>
      <c r="F4" s="122"/>
      <c r="G4" s="29" t="s">
        <v>37</v>
      </c>
      <c r="H4" s="29" t="s">
        <v>10</v>
      </c>
      <c r="I4" s="29" t="s">
        <v>11</v>
      </c>
      <c r="J4" s="29" t="s">
        <v>12</v>
      </c>
      <c r="K4" s="29" t="s">
        <v>13</v>
      </c>
      <c r="L4" s="29" t="s">
        <v>14</v>
      </c>
      <c r="M4" s="29" t="s">
        <v>15</v>
      </c>
      <c r="N4" s="29" t="s">
        <v>16</v>
      </c>
      <c r="P4" s="120"/>
      <c r="Q4" s="3" t="s">
        <v>7</v>
      </c>
      <c r="R4" s="3" t="s">
        <v>8</v>
      </c>
      <c r="S4" s="3" t="s">
        <v>9</v>
      </c>
      <c r="T4" s="4" t="s">
        <v>41</v>
      </c>
    </row>
    <row r="5" spans="2:20" ht="16.5" customHeight="1" thickBot="1" x14ac:dyDescent="0.3">
      <c r="B5" s="31">
        <v>1</v>
      </c>
      <c r="C5" s="32">
        <v>57.017666666666663</v>
      </c>
      <c r="D5" s="32">
        <v>62.876666666666665</v>
      </c>
      <c r="E5" s="32">
        <v>276.74833333333333</v>
      </c>
      <c r="F5" s="32">
        <v>1902.329</v>
      </c>
      <c r="G5" s="32">
        <v>0.55699999999999994</v>
      </c>
      <c r="H5" s="32">
        <v>41.844999999999999</v>
      </c>
      <c r="I5" s="32">
        <v>33.950999999999993</v>
      </c>
      <c r="J5" s="32">
        <v>10.487</v>
      </c>
      <c r="K5" s="32">
        <v>839.95400000000006</v>
      </c>
      <c r="L5" s="32">
        <v>1161.3779999999999</v>
      </c>
      <c r="M5" s="32">
        <v>346.89</v>
      </c>
      <c r="N5" s="32">
        <v>14.360000000000001</v>
      </c>
      <c r="P5" s="121"/>
      <c r="Q5" s="5" t="s">
        <v>43</v>
      </c>
      <c r="R5" s="5" t="s">
        <v>44</v>
      </c>
      <c r="S5" s="5" t="s">
        <v>45</v>
      </c>
      <c r="T5" s="6" t="s">
        <v>46</v>
      </c>
    </row>
    <row r="6" spans="2:20" ht="16.5" customHeight="1" thickBot="1" x14ac:dyDescent="0.3">
      <c r="B6" s="31">
        <v>2</v>
      </c>
      <c r="C6" s="32">
        <v>58.834833333333336</v>
      </c>
      <c r="D6" s="32">
        <v>66.407333333333327</v>
      </c>
      <c r="E6" s="32">
        <v>244.47216666666668</v>
      </c>
      <c r="F6" s="32">
        <v>1810.8939999999998</v>
      </c>
      <c r="G6" s="32">
        <v>1.0325</v>
      </c>
      <c r="H6" s="32">
        <v>18.447499999999998</v>
      </c>
      <c r="I6" s="32">
        <v>58.378</v>
      </c>
      <c r="J6" s="32">
        <v>19.339500000000001</v>
      </c>
      <c r="K6" s="32">
        <v>303.85500000000002</v>
      </c>
      <c r="L6" s="32">
        <v>812.64600000000007</v>
      </c>
      <c r="M6" s="32">
        <v>368.21249999999998</v>
      </c>
      <c r="N6" s="32">
        <v>15.397500000000001</v>
      </c>
      <c r="P6" s="7" t="s">
        <v>47</v>
      </c>
      <c r="Q6" s="8">
        <v>607.75072985507245</v>
      </c>
      <c r="R6" s="8">
        <v>625.28222876811594</v>
      </c>
      <c r="S6" s="8">
        <v>2670.6895363768117</v>
      </c>
      <c r="T6" s="8">
        <v>18814.58112384058</v>
      </c>
    </row>
    <row r="7" spans="2:20" ht="16.5" customHeight="1" thickBot="1" x14ac:dyDescent="0.3">
      <c r="B7" s="31">
        <v>3</v>
      </c>
      <c r="C7" s="32">
        <v>74.706666666666663</v>
      </c>
      <c r="D7" s="32">
        <v>66.685666666666663</v>
      </c>
      <c r="E7" s="32">
        <v>263.26733333333334</v>
      </c>
      <c r="F7" s="32">
        <v>1952.0470000000003</v>
      </c>
      <c r="G7" s="32">
        <v>0.60550000000000004</v>
      </c>
      <c r="H7" s="32">
        <v>58.902999999999999</v>
      </c>
      <c r="I7" s="32">
        <v>106.321</v>
      </c>
      <c r="J7" s="32">
        <v>16.076000000000001</v>
      </c>
      <c r="K7" s="32">
        <v>968.40650000000005</v>
      </c>
      <c r="L7" s="32">
        <v>1070.444</v>
      </c>
      <c r="M7" s="32">
        <v>618.35400000000004</v>
      </c>
      <c r="N7" s="32">
        <v>16.921000000000003</v>
      </c>
      <c r="P7" s="7" t="s">
        <v>48</v>
      </c>
      <c r="Q7" s="8">
        <v>60.775072985507244</v>
      </c>
      <c r="R7" s="8">
        <v>62.528222876811597</v>
      </c>
      <c r="S7" s="8">
        <v>267.06895363768115</v>
      </c>
      <c r="T7" s="8">
        <v>1881.458112384058</v>
      </c>
    </row>
    <row r="8" spans="2:20" ht="16.5" customHeight="1" x14ac:dyDescent="0.25">
      <c r="B8" s="31">
        <v>4</v>
      </c>
      <c r="C8" s="32">
        <v>60.945723188405793</v>
      </c>
      <c r="D8" s="32">
        <v>62.783597101449281</v>
      </c>
      <c r="E8" s="32">
        <v>250.26474637681162</v>
      </c>
      <c r="F8" s="32">
        <v>1845.8942521739132</v>
      </c>
      <c r="G8" s="32">
        <v>1.2859782608695653</v>
      </c>
      <c r="H8" s="32">
        <v>57.088882608695656</v>
      </c>
      <c r="I8" s="32">
        <v>40.131</v>
      </c>
      <c r="J8" s="32">
        <v>65.036126086956514</v>
      </c>
      <c r="K8" s="32">
        <v>620.49165217391305</v>
      </c>
      <c r="L8" s="32">
        <v>831.37884782608694</v>
      </c>
      <c r="M8" s="32">
        <v>411.04289130434785</v>
      </c>
      <c r="N8" s="32">
        <v>13.729595652173913</v>
      </c>
    </row>
    <row r="9" spans="2:20" ht="16.5" customHeight="1" x14ac:dyDescent="0.25">
      <c r="B9" s="31">
        <v>5</v>
      </c>
      <c r="C9" s="32">
        <v>55.037666666666667</v>
      </c>
      <c r="D9" s="32">
        <v>57.73866666666666</v>
      </c>
      <c r="E9" s="32">
        <v>282.00099999999998</v>
      </c>
      <c r="F9" s="32">
        <v>1867.7426666666668</v>
      </c>
      <c r="G9" s="32">
        <v>0.6373333333333332</v>
      </c>
      <c r="H9" s="32">
        <v>32.295999999999999</v>
      </c>
      <c r="I9" s="32">
        <v>27.029700000000002</v>
      </c>
      <c r="J9" s="32">
        <v>16.028333333333332</v>
      </c>
      <c r="K9" s="32">
        <v>687.12400000000002</v>
      </c>
      <c r="L9" s="32">
        <v>916.86366666666663</v>
      </c>
      <c r="M9" s="32">
        <v>479.99366666666674</v>
      </c>
      <c r="N9" s="32">
        <v>34.843333333333334</v>
      </c>
    </row>
    <row r="10" spans="2:20" ht="16.5" customHeight="1" x14ac:dyDescent="0.25">
      <c r="B10" s="31">
        <v>6</v>
      </c>
      <c r="C10" s="32">
        <v>56.992166666666662</v>
      </c>
      <c r="D10" s="32">
        <v>70.506866666666667</v>
      </c>
      <c r="E10" s="32">
        <v>252.26143333333331</v>
      </c>
      <c r="F10" s="32">
        <v>1871.5762</v>
      </c>
      <c r="G10" s="32">
        <v>0.60750000000000004</v>
      </c>
      <c r="H10" s="32">
        <v>35.741150000000005</v>
      </c>
      <c r="I10" s="32">
        <v>53.3645</v>
      </c>
      <c r="J10" s="32">
        <v>77.163500000000013</v>
      </c>
      <c r="K10" s="32">
        <v>620.7835</v>
      </c>
      <c r="L10" s="32">
        <v>735.24350000000004</v>
      </c>
      <c r="M10" s="32">
        <v>510.79699999999997</v>
      </c>
      <c r="N10" s="32">
        <v>11.702</v>
      </c>
    </row>
    <row r="11" spans="2:20" ht="16.5" customHeight="1" x14ac:dyDescent="0.25">
      <c r="B11" s="31">
        <v>7</v>
      </c>
      <c r="C11" s="32">
        <v>65.50533333333334</v>
      </c>
      <c r="D11" s="32">
        <v>68.073333333333323</v>
      </c>
      <c r="E11" s="32">
        <v>251.36066666666667</v>
      </c>
      <c r="F11" s="32">
        <v>1916.124</v>
      </c>
      <c r="G11" s="32">
        <v>0.77049999999999996</v>
      </c>
      <c r="H11" s="32">
        <v>124.607</v>
      </c>
      <c r="I11" s="32">
        <v>25.835000000000001</v>
      </c>
      <c r="J11" s="32">
        <v>16.001999999999999</v>
      </c>
      <c r="K11" s="32">
        <v>667.57799999999997</v>
      </c>
      <c r="L11" s="32">
        <v>1280.6979999999999</v>
      </c>
      <c r="M11" s="32">
        <v>215.50199999999998</v>
      </c>
      <c r="N11" s="32">
        <v>15.042000000000002</v>
      </c>
    </row>
    <row r="12" spans="2:20" ht="16.5" customHeight="1" x14ac:dyDescent="0.25">
      <c r="B12" s="31">
        <v>8</v>
      </c>
      <c r="C12" s="32">
        <v>63.656666666666666</v>
      </c>
      <c r="D12" s="32">
        <v>57.306666666666665</v>
      </c>
      <c r="E12" s="32">
        <v>279.58083333333332</v>
      </c>
      <c r="F12" s="32">
        <v>1888.6974999999998</v>
      </c>
      <c r="G12" s="32">
        <v>0.85575000000000001</v>
      </c>
      <c r="H12" s="32">
        <v>74.412499999999994</v>
      </c>
      <c r="I12" s="32">
        <v>101.88100000000001</v>
      </c>
      <c r="J12" s="32">
        <v>14.252500000000001</v>
      </c>
      <c r="K12" s="32">
        <v>706.58499999999992</v>
      </c>
      <c r="L12" s="32">
        <v>719.87249999999995</v>
      </c>
      <c r="M12" s="32">
        <v>591.0575</v>
      </c>
      <c r="N12" s="32">
        <v>13.113</v>
      </c>
    </row>
    <row r="13" spans="2:20" ht="16.5" customHeight="1" x14ac:dyDescent="0.25">
      <c r="B13" s="31">
        <v>9</v>
      </c>
      <c r="C13" s="32">
        <v>59.412339999999993</v>
      </c>
      <c r="D13" s="32">
        <v>62.197765000000004</v>
      </c>
      <c r="E13" s="32">
        <v>276.88819000000001</v>
      </c>
      <c r="F13" s="32">
        <v>1904.9820050000001</v>
      </c>
      <c r="G13" s="32">
        <v>1.48658</v>
      </c>
      <c r="H13" s="32">
        <v>34.450204999999997</v>
      </c>
      <c r="I13" s="32">
        <v>17.264780000000002</v>
      </c>
      <c r="J13" s="32">
        <v>23.164419999999996</v>
      </c>
      <c r="K13" s="32">
        <v>605.06187499999999</v>
      </c>
      <c r="L13" s="32">
        <v>676.81829999999991</v>
      </c>
      <c r="M13" s="32">
        <v>702.88284999999996</v>
      </c>
      <c r="N13" s="32">
        <v>15.785665000000002</v>
      </c>
    </row>
    <row r="14" spans="2:20" ht="15.75" x14ac:dyDescent="0.25">
      <c r="B14" s="31">
        <v>10</v>
      </c>
      <c r="C14" s="32">
        <v>55.841666666666669</v>
      </c>
      <c r="D14" s="32">
        <v>51.645666666666671</v>
      </c>
      <c r="E14" s="32">
        <v>298.02233333333334</v>
      </c>
      <c r="F14" s="32">
        <v>1880.2670000000003</v>
      </c>
      <c r="G14" s="32">
        <v>0.90500000000000003</v>
      </c>
      <c r="H14" s="32">
        <v>65.613</v>
      </c>
      <c r="I14" s="32">
        <v>17.975999999999999</v>
      </c>
      <c r="J14" s="32">
        <v>16.891000000000002</v>
      </c>
      <c r="K14" s="32">
        <v>594.93149999999991</v>
      </c>
      <c r="L14" s="32">
        <v>757.47399999999993</v>
      </c>
      <c r="M14" s="32">
        <v>759.73399999999992</v>
      </c>
      <c r="N14" s="32">
        <v>15.775</v>
      </c>
    </row>
    <row r="15" spans="2:20" ht="31.5" x14ac:dyDescent="0.25">
      <c r="B15" s="33" t="s">
        <v>38</v>
      </c>
      <c r="C15" s="34">
        <f>SUM(C5:C14)</f>
        <v>607.9507298550725</v>
      </c>
      <c r="D15" s="34">
        <f t="shared" ref="D15:N15" si="0">SUM(D5:D14)</f>
        <v>626.22222876811588</v>
      </c>
      <c r="E15" s="34">
        <f t="shared" si="0"/>
        <v>2674.8670363768119</v>
      </c>
      <c r="F15" s="34">
        <f t="shared" si="0"/>
        <v>18840.55362384058</v>
      </c>
      <c r="G15" s="34">
        <f t="shared" si="0"/>
        <v>8.7436415942028987</v>
      </c>
      <c r="H15" s="34">
        <f t="shared" si="0"/>
        <v>543.40423760869567</v>
      </c>
      <c r="I15" s="34">
        <f t="shared" si="0"/>
        <v>482.13198</v>
      </c>
      <c r="J15" s="34">
        <f t="shared" si="0"/>
        <v>274.4403794202899</v>
      </c>
      <c r="K15" s="34">
        <f t="shared" si="0"/>
        <v>6614.7710271739134</v>
      </c>
      <c r="L15" s="34">
        <f t="shared" si="0"/>
        <v>8962.8168144927531</v>
      </c>
      <c r="M15" s="34">
        <f t="shared" si="0"/>
        <v>5004.4664079710146</v>
      </c>
      <c r="N15" s="34">
        <f t="shared" si="0"/>
        <v>166.66909398550726</v>
      </c>
    </row>
  </sheetData>
  <mergeCells count="7">
    <mergeCell ref="B2:N2"/>
    <mergeCell ref="Q3:S3"/>
    <mergeCell ref="P3:P5"/>
    <mergeCell ref="C3:E3"/>
    <mergeCell ref="F3:F4"/>
    <mergeCell ref="G3:J3"/>
    <mergeCell ref="K3:N3"/>
  </mergeCells>
  <pageMargins left="0.7" right="0.7" top="0.75" bottom="0.75" header="0.3" footer="0.3"/>
  <pageSetup paperSize="9" scale="9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1"/>
  <sheetViews>
    <sheetView workbookViewId="0">
      <selection activeCell="N12" sqref="N12"/>
    </sheetView>
  </sheetViews>
  <sheetFormatPr defaultColWidth="9.140625" defaultRowHeight="15.75" x14ac:dyDescent="0.25"/>
  <cols>
    <col min="1" max="2" width="9.140625" style="11"/>
    <col min="3" max="3" width="54.28515625" style="11" customWidth="1"/>
    <col min="4" max="4" width="16.28515625" style="11" customWidth="1"/>
    <col min="5" max="5" width="23.140625" style="11" customWidth="1"/>
    <col min="6" max="6" width="12.140625" style="11" customWidth="1"/>
    <col min="7" max="7" width="16.85546875" style="11" customWidth="1"/>
    <col min="8" max="8" width="9.140625" style="11"/>
    <col min="9" max="9" width="15.28515625" style="11" customWidth="1"/>
    <col min="10" max="10" width="9.140625" style="11"/>
    <col min="11" max="11" width="13" style="11" customWidth="1"/>
    <col min="12" max="16384" width="9.140625" style="11"/>
  </cols>
  <sheetData>
    <row r="2" spans="2:12" ht="18.75" x14ac:dyDescent="0.25">
      <c r="B2" s="124" t="s">
        <v>62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2:12" ht="15" customHeight="1" x14ac:dyDescent="0.25">
      <c r="J3" s="125" t="s">
        <v>63</v>
      </c>
      <c r="K3" s="125"/>
      <c r="L3" s="125"/>
    </row>
    <row r="4" spans="2:12" x14ac:dyDescent="0.25">
      <c r="B4" s="9"/>
    </row>
    <row r="5" spans="2:12" ht="35.25" customHeight="1" x14ac:dyDescent="0.25">
      <c r="B5" s="123" t="s">
        <v>64</v>
      </c>
      <c r="C5" s="123" t="s">
        <v>65</v>
      </c>
      <c r="D5" s="123" t="s">
        <v>66</v>
      </c>
      <c r="E5" s="123" t="s">
        <v>102</v>
      </c>
      <c r="F5" s="123" t="s">
        <v>67</v>
      </c>
      <c r="G5" s="123" t="s">
        <v>96</v>
      </c>
      <c r="H5" s="123" t="s">
        <v>68</v>
      </c>
      <c r="I5" s="123" t="s">
        <v>69</v>
      </c>
      <c r="J5" s="123" t="s">
        <v>68</v>
      </c>
      <c r="K5" s="123" t="s">
        <v>70</v>
      </c>
      <c r="L5" s="123" t="s">
        <v>68</v>
      </c>
    </row>
    <row r="6" spans="2:12" ht="27.75" customHeight="1" x14ac:dyDescent="0.25"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2:12" ht="16.5" customHeight="1" x14ac:dyDescent="0.25">
      <c r="B7" s="45">
        <v>1</v>
      </c>
      <c r="C7" s="46" t="s">
        <v>71</v>
      </c>
      <c r="D7" s="45">
        <v>200</v>
      </c>
      <c r="E7" s="45">
        <v>120</v>
      </c>
      <c r="F7" s="45">
        <v>1200</v>
      </c>
      <c r="G7" s="45">
        <v>1060</v>
      </c>
      <c r="H7" s="45">
        <v>88</v>
      </c>
      <c r="I7" s="45">
        <v>140</v>
      </c>
      <c r="J7" s="45">
        <v>12</v>
      </c>
      <c r="K7" s="45" t="s">
        <v>72</v>
      </c>
      <c r="L7" s="45" t="s">
        <v>72</v>
      </c>
    </row>
    <row r="8" spans="2:12" ht="16.5" customHeight="1" x14ac:dyDescent="0.25">
      <c r="B8" s="45">
        <v>2</v>
      </c>
      <c r="C8" s="46" t="s">
        <v>73</v>
      </c>
      <c r="D8" s="45">
        <v>20</v>
      </c>
      <c r="E8" s="45">
        <v>12</v>
      </c>
      <c r="F8" s="45">
        <v>120</v>
      </c>
      <c r="G8" s="45">
        <v>120</v>
      </c>
      <c r="H8" s="45">
        <v>100</v>
      </c>
      <c r="I8" s="45"/>
      <c r="J8" s="45" t="s">
        <v>72</v>
      </c>
      <c r="K8" s="45" t="s">
        <v>72</v>
      </c>
      <c r="L8" s="45" t="s">
        <v>72</v>
      </c>
    </row>
    <row r="9" spans="2:12" ht="16.5" customHeight="1" x14ac:dyDescent="0.25">
      <c r="B9" s="45">
        <v>3</v>
      </c>
      <c r="C9" s="46" t="s">
        <v>74</v>
      </c>
      <c r="D9" s="45">
        <v>50</v>
      </c>
      <c r="E9" s="45">
        <v>30</v>
      </c>
      <c r="F9" s="45">
        <v>300</v>
      </c>
      <c r="G9" s="45">
        <v>300</v>
      </c>
      <c r="H9" s="45">
        <v>100</v>
      </c>
      <c r="I9" s="45" t="s">
        <v>72</v>
      </c>
      <c r="J9" s="45" t="s">
        <v>72</v>
      </c>
      <c r="K9" s="45" t="s">
        <v>72</v>
      </c>
      <c r="L9" s="45" t="s">
        <v>72</v>
      </c>
    </row>
    <row r="10" spans="2:12" ht="16.5" customHeight="1" x14ac:dyDescent="0.25">
      <c r="B10" s="45">
        <v>4</v>
      </c>
      <c r="C10" s="46" t="s">
        <v>75</v>
      </c>
      <c r="D10" s="45">
        <v>20</v>
      </c>
      <c r="E10" s="45">
        <v>12</v>
      </c>
      <c r="F10" s="45">
        <v>120</v>
      </c>
      <c r="G10" s="45">
        <v>120</v>
      </c>
      <c r="H10" s="45">
        <v>100</v>
      </c>
      <c r="I10" s="45" t="s">
        <v>72</v>
      </c>
      <c r="J10" s="45" t="s">
        <v>72</v>
      </c>
      <c r="K10" s="45" t="s">
        <v>72</v>
      </c>
      <c r="L10" s="45" t="s">
        <v>72</v>
      </c>
    </row>
    <row r="11" spans="2:12" ht="16.5" customHeight="1" x14ac:dyDescent="0.25">
      <c r="B11" s="45">
        <v>5</v>
      </c>
      <c r="C11" s="46" t="s">
        <v>76</v>
      </c>
      <c r="D11" s="45">
        <v>188</v>
      </c>
      <c r="E11" s="45">
        <v>113</v>
      </c>
      <c r="F11" s="45">
        <v>1128</v>
      </c>
      <c r="G11" s="45">
        <v>1128</v>
      </c>
      <c r="H11" s="45">
        <v>100</v>
      </c>
      <c r="I11" s="45" t="s">
        <v>72</v>
      </c>
      <c r="J11" s="45" t="s">
        <v>72</v>
      </c>
      <c r="K11" s="45" t="s">
        <v>72</v>
      </c>
      <c r="L11" s="45" t="s">
        <v>72</v>
      </c>
    </row>
    <row r="12" spans="2:12" ht="16.5" customHeight="1" x14ac:dyDescent="0.25">
      <c r="B12" s="45">
        <v>6</v>
      </c>
      <c r="C12" s="46" t="s">
        <v>77</v>
      </c>
      <c r="D12" s="45">
        <v>320</v>
      </c>
      <c r="E12" s="45">
        <v>192</v>
      </c>
      <c r="F12" s="45">
        <v>1920</v>
      </c>
      <c r="G12" s="45">
        <v>1920</v>
      </c>
      <c r="H12" s="45">
        <v>100</v>
      </c>
      <c r="I12" s="45" t="s">
        <v>72</v>
      </c>
      <c r="J12" s="45" t="s">
        <v>72</v>
      </c>
      <c r="K12" s="45" t="s">
        <v>72</v>
      </c>
      <c r="L12" s="45" t="s">
        <v>72</v>
      </c>
    </row>
    <row r="13" spans="2:12" ht="16.5" customHeight="1" x14ac:dyDescent="0.25">
      <c r="B13" s="45">
        <v>7</v>
      </c>
      <c r="C13" s="46" t="s">
        <v>78</v>
      </c>
      <c r="D13" s="45">
        <v>185</v>
      </c>
      <c r="E13" s="45">
        <v>111</v>
      </c>
      <c r="F13" s="45">
        <v>1110</v>
      </c>
      <c r="G13" s="45">
        <v>1200</v>
      </c>
      <c r="H13" s="45">
        <v>108</v>
      </c>
      <c r="I13" s="45" t="s">
        <v>72</v>
      </c>
      <c r="J13" s="45" t="s">
        <v>72</v>
      </c>
      <c r="K13" s="45">
        <v>90</v>
      </c>
      <c r="L13" s="45">
        <v>8</v>
      </c>
    </row>
    <row r="14" spans="2:12" ht="16.5" customHeight="1" x14ac:dyDescent="0.25">
      <c r="B14" s="45">
        <v>8</v>
      </c>
      <c r="C14" s="46" t="s">
        <v>79</v>
      </c>
      <c r="D14" s="45">
        <v>20</v>
      </c>
      <c r="E14" s="45">
        <v>12</v>
      </c>
      <c r="F14" s="45">
        <v>120</v>
      </c>
      <c r="G14" s="45">
        <v>120</v>
      </c>
      <c r="H14" s="45">
        <v>100</v>
      </c>
      <c r="I14" s="45" t="s">
        <v>72</v>
      </c>
      <c r="J14" s="45" t="s">
        <v>72</v>
      </c>
      <c r="K14" s="45" t="s">
        <v>72</v>
      </c>
      <c r="L14" s="45" t="s">
        <v>72</v>
      </c>
    </row>
    <row r="15" spans="2:12" ht="16.5" customHeight="1" x14ac:dyDescent="0.25">
      <c r="B15" s="45">
        <v>9</v>
      </c>
      <c r="C15" s="46" t="s">
        <v>80</v>
      </c>
      <c r="D15" s="45">
        <v>200</v>
      </c>
      <c r="E15" s="45">
        <v>120</v>
      </c>
      <c r="F15" s="45">
        <v>1200</v>
      </c>
      <c r="G15" s="45">
        <v>1200</v>
      </c>
      <c r="H15" s="45">
        <v>100</v>
      </c>
      <c r="I15" s="45" t="s">
        <v>72</v>
      </c>
      <c r="J15" s="45" t="s">
        <v>72</v>
      </c>
      <c r="K15" s="45" t="s">
        <v>72</v>
      </c>
      <c r="L15" s="45" t="s">
        <v>72</v>
      </c>
    </row>
    <row r="16" spans="2:12" ht="16.5" customHeight="1" x14ac:dyDescent="0.25">
      <c r="B16" s="45">
        <v>10</v>
      </c>
      <c r="C16" s="46" t="s">
        <v>81</v>
      </c>
      <c r="D16" s="45">
        <v>78</v>
      </c>
      <c r="E16" s="45">
        <v>46.8</v>
      </c>
      <c r="F16" s="45">
        <v>468</v>
      </c>
      <c r="G16" s="45">
        <v>468</v>
      </c>
      <c r="H16" s="45">
        <v>100</v>
      </c>
      <c r="I16" s="45" t="s">
        <v>72</v>
      </c>
      <c r="J16" s="45" t="s">
        <v>72</v>
      </c>
      <c r="K16" s="45" t="s">
        <v>72</v>
      </c>
      <c r="L16" s="45" t="s">
        <v>72</v>
      </c>
    </row>
    <row r="17" spans="2:12" ht="16.5" customHeight="1" x14ac:dyDescent="0.25">
      <c r="B17" s="45">
        <v>11</v>
      </c>
      <c r="C17" s="46" t="s">
        <v>82</v>
      </c>
      <c r="D17" s="45">
        <v>53</v>
      </c>
      <c r="E17" s="45">
        <v>31.8</v>
      </c>
      <c r="F17" s="45">
        <v>318</v>
      </c>
      <c r="G17" s="45">
        <v>318</v>
      </c>
      <c r="H17" s="45">
        <v>100</v>
      </c>
      <c r="I17" s="45" t="s">
        <v>72</v>
      </c>
      <c r="J17" s="45" t="s">
        <v>72</v>
      </c>
      <c r="K17" s="45" t="s">
        <v>72</v>
      </c>
      <c r="L17" s="45" t="s">
        <v>72</v>
      </c>
    </row>
    <row r="18" spans="2:12" ht="16.5" customHeight="1" x14ac:dyDescent="0.25">
      <c r="B18" s="45">
        <v>12</v>
      </c>
      <c r="C18" s="46" t="s">
        <v>83</v>
      </c>
      <c r="D18" s="45">
        <v>77</v>
      </c>
      <c r="E18" s="45">
        <v>46.2</v>
      </c>
      <c r="F18" s="45">
        <v>462</v>
      </c>
      <c r="G18" s="45">
        <v>300</v>
      </c>
      <c r="H18" s="45">
        <v>65</v>
      </c>
      <c r="I18" s="45">
        <v>162</v>
      </c>
      <c r="J18" s="45">
        <v>35</v>
      </c>
      <c r="K18" s="45" t="s">
        <v>72</v>
      </c>
      <c r="L18" s="45" t="s">
        <v>72</v>
      </c>
    </row>
    <row r="19" spans="2:12" ht="16.5" customHeight="1" x14ac:dyDescent="0.25">
      <c r="B19" s="45">
        <v>13</v>
      </c>
      <c r="C19" s="46" t="s">
        <v>84</v>
      </c>
      <c r="D19" s="45">
        <v>300</v>
      </c>
      <c r="E19" s="45">
        <v>180</v>
      </c>
      <c r="F19" s="45">
        <v>1800</v>
      </c>
      <c r="G19" s="45">
        <v>1700</v>
      </c>
      <c r="H19" s="45">
        <v>95</v>
      </c>
      <c r="I19" s="45">
        <v>100</v>
      </c>
      <c r="J19" s="45">
        <v>5</v>
      </c>
      <c r="K19" s="45" t="s">
        <v>72</v>
      </c>
      <c r="L19" s="45" t="s">
        <v>72</v>
      </c>
    </row>
    <row r="20" spans="2:12" ht="16.5" customHeight="1" x14ac:dyDescent="0.25">
      <c r="B20" s="45">
        <v>14</v>
      </c>
      <c r="C20" s="46" t="s">
        <v>85</v>
      </c>
      <c r="D20" s="45">
        <v>60</v>
      </c>
      <c r="E20" s="45">
        <v>36</v>
      </c>
      <c r="F20" s="45">
        <v>360</v>
      </c>
      <c r="G20" s="45">
        <v>360</v>
      </c>
      <c r="H20" s="45">
        <v>100</v>
      </c>
      <c r="I20" s="45" t="s">
        <v>72</v>
      </c>
      <c r="J20" s="45" t="s">
        <v>72</v>
      </c>
      <c r="K20" s="45" t="s">
        <v>72</v>
      </c>
      <c r="L20" s="45" t="s">
        <v>72</v>
      </c>
    </row>
    <row r="21" spans="2:12" ht="16.5" customHeight="1" x14ac:dyDescent="0.25">
      <c r="B21" s="45">
        <v>15</v>
      </c>
      <c r="C21" s="46" t="s">
        <v>86</v>
      </c>
      <c r="D21" s="45">
        <v>11.8</v>
      </c>
      <c r="E21" s="45">
        <v>7.08</v>
      </c>
      <c r="F21" s="45">
        <v>70.8</v>
      </c>
      <c r="G21" s="45">
        <v>64</v>
      </c>
      <c r="H21" s="45">
        <v>90</v>
      </c>
      <c r="I21" s="45">
        <v>6.8</v>
      </c>
      <c r="J21" s="45">
        <v>10</v>
      </c>
      <c r="K21" s="45" t="s">
        <v>72</v>
      </c>
      <c r="L21" s="45" t="s">
        <v>72</v>
      </c>
    </row>
    <row r="22" spans="2:12" ht="16.5" customHeight="1" x14ac:dyDescent="0.25">
      <c r="B22" s="45">
        <v>16</v>
      </c>
      <c r="C22" s="46" t="s">
        <v>87</v>
      </c>
      <c r="D22" s="45">
        <v>10</v>
      </c>
      <c r="E22" s="45">
        <v>6</v>
      </c>
      <c r="F22" s="45">
        <v>60</v>
      </c>
      <c r="G22" s="45">
        <v>60</v>
      </c>
      <c r="H22" s="45">
        <v>100</v>
      </c>
      <c r="I22" s="45" t="s">
        <v>72</v>
      </c>
      <c r="J22" s="45" t="s">
        <v>72</v>
      </c>
      <c r="K22" s="45" t="s">
        <v>72</v>
      </c>
      <c r="L22" s="45" t="s">
        <v>72</v>
      </c>
    </row>
    <row r="23" spans="2:12" ht="16.5" customHeight="1" x14ac:dyDescent="0.25">
      <c r="B23" s="45">
        <v>17</v>
      </c>
      <c r="C23" s="46" t="s">
        <v>88</v>
      </c>
      <c r="D23" s="45">
        <v>35</v>
      </c>
      <c r="E23" s="45">
        <v>21</v>
      </c>
      <c r="F23" s="45">
        <v>210</v>
      </c>
      <c r="G23" s="45">
        <v>210</v>
      </c>
      <c r="H23" s="45">
        <v>100</v>
      </c>
      <c r="I23" s="45" t="s">
        <v>72</v>
      </c>
      <c r="J23" s="45" t="s">
        <v>72</v>
      </c>
      <c r="K23" s="45"/>
      <c r="L23" s="45"/>
    </row>
    <row r="24" spans="2:12" ht="16.5" customHeight="1" x14ac:dyDescent="0.25">
      <c r="B24" s="45">
        <v>18</v>
      </c>
      <c r="C24" s="46" t="s">
        <v>89</v>
      </c>
      <c r="D24" s="45">
        <v>18</v>
      </c>
      <c r="E24" s="45">
        <v>10.8</v>
      </c>
      <c r="F24" s="45">
        <v>108</v>
      </c>
      <c r="G24" s="45">
        <v>108</v>
      </c>
      <c r="H24" s="45">
        <v>100</v>
      </c>
      <c r="I24" s="45" t="s">
        <v>72</v>
      </c>
      <c r="J24" s="45" t="s">
        <v>72</v>
      </c>
      <c r="K24" s="45" t="s">
        <v>72</v>
      </c>
      <c r="L24" s="45" t="s">
        <v>72</v>
      </c>
    </row>
    <row r="25" spans="2:12" ht="16.5" customHeight="1" x14ac:dyDescent="0.25">
      <c r="B25" s="45">
        <v>19</v>
      </c>
      <c r="C25" s="46" t="s">
        <v>90</v>
      </c>
      <c r="D25" s="45" t="s">
        <v>290</v>
      </c>
      <c r="E25" s="45">
        <v>24</v>
      </c>
      <c r="F25" s="45">
        <v>240</v>
      </c>
      <c r="G25" s="45">
        <v>240</v>
      </c>
      <c r="H25" s="45">
        <v>100</v>
      </c>
      <c r="I25" s="45" t="s">
        <v>72</v>
      </c>
      <c r="J25" s="45" t="s">
        <v>72</v>
      </c>
      <c r="K25" s="45" t="s">
        <v>72</v>
      </c>
      <c r="L25" s="45" t="s">
        <v>72</v>
      </c>
    </row>
    <row r="26" spans="2:12" ht="16.5" customHeight="1" x14ac:dyDescent="0.25">
      <c r="B26" s="45">
        <v>20</v>
      </c>
      <c r="C26" s="46" t="s">
        <v>91</v>
      </c>
      <c r="D26" s="45">
        <v>45</v>
      </c>
      <c r="E26" s="45">
        <v>27</v>
      </c>
      <c r="F26" s="45">
        <v>270</v>
      </c>
      <c r="G26" s="45">
        <v>240</v>
      </c>
      <c r="H26" s="45">
        <v>100</v>
      </c>
      <c r="I26" s="45" t="s">
        <v>72</v>
      </c>
      <c r="J26" s="45" t="s">
        <v>72</v>
      </c>
      <c r="K26" s="45" t="s">
        <v>72</v>
      </c>
      <c r="L26" s="45" t="s">
        <v>72</v>
      </c>
    </row>
    <row r="27" spans="2:12" ht="16.5" customHeight="1" x14ac:dyDescent="0.25">
      <c r="B27" s="45">
        <v>21</v>
      </c>
      <c r="C27" s="46" t="s">
        <v>92</v>
      </c>
      <c r="D27" s="45">
        <v>15</v>
      </c>
      <c r="E27" s="45">
        <v>9</v>
      </c>
      <c r="F27" s="45">
        <v>90</v>
      </c>
      <c r="G27" s="45">
        <v>40</v>
      </c>
      <c r="H27" s="45">
        <v>44</v>
      </c>
      <c r="I27" s="45">
        <v>50</v>
      </c>
      <c r="J27" s="45">
        <v>56</v>
      </c>
      <c r="K27" s="45" t="s">
        <v>72</v>
      </c>
      <c r="L27" s="45" t="s">
        <v>72</v>
      </c>
    </row>
    <row r="28" spans="2:12" ht="16.5" customHeight="1" x14ac:dyDescent="0.25">
      <c r="B28" s="45">
        <v>22</v>
      </c>
      <c r="C28" s="46" t="s">
        <v>93</v>
      </c>
      <c r="D28" s="45">
        <v>0.4</v>
      </c>
      <c r="E28" s="45">
        <v>0.24</v>
      </c>
      <c r="F28" s="45">
        <v>2.4</v>
      </c>
      <c r="G28" s="45">
        <v>2.4</v>
      </c>
      <c r="H28" s="45">
        <v>100</v>
      </c>
      <c r="I28" s="45" t="s">
        <v>72</v>
      </c>
      <c r="J28" s="45" t="s">
        <v>72</v>
      </c>
      <c r="K28" s="45" t="s">
        <v>72</v>
      </c>
      <c r="L28" s="45" t="s">
        <v>72</v>
      </c>
    </row>
    <row r="29" spans="2:12" ht="16.5" customHeight="1" x14ac:dyDescent="0.25">
      <c r="B29" s="45">
        <v>23</v>
      </c>
      <c r="C29" s="46" t="s">
        <v>94</v>
      </c>
      <c r="D29" s="45">
        <v>2</v>
      </c>
      <c r="E29" s="45">
        <v>1.2</v>
      </c>
      <c r="F29" s="45">
        <v>12</v>
      </c>
      <c r="G29" s="45">
        <v>12</v>
      </c>
      <c r="H29" s="45">
        <v>100</v>
      </c>
      <c r="I29" s="45" t="s">
        <v>72</v>
      </c>
      <c r="J29" s="45" t="s">
        <v>72</v>
      </c>
      <c r="K29" s="45" t="s">
        <v>72</v>
      </c>
      <c r="L29" s="45" t="s">
        <v>72</v>
      </c>
    </row>
    <row r="30" spans="2:12" ht="16.5" customHeight="1" x14ac:dyDescent="0.25">
      <c r="B30" s="45">
        <v>24</v>
      </c>
      <c r="C30" s="46" t="s">
        <v>95</v>
      </c>
      <c r="D30" s="45">
        <v>7</v>
      </c>
      <c r="E30" s="45">
        <v>4.2</v>
      </c>
      <c r="F30" s="45">
        <v>42</v>
      </c>
      <c r="G30" s="45">
        <v>42</v>
      </c>
      <c r="H30" s="45">
        <v>100</v>
      </c>
      <c r="I30" s="45" t="s">
        <v>72</v>
      </c>
      <c r="J30" s="45" t="s">
        <v>72</v>
      </c>
      <c r="K30" s="45" t="s">
        <v>72</v>
      </c>
      <c r="L30" s="45" t="s">
        <v>72</v>
      </c>
    </row>
    <row r="31" spans="2:12" x14ac:dyDescent="0.25">
      <c r="B31" s="10"/>
    </row>
  </sheetData>
  <mergeCells count="13">
    <mergeCell ref="K5:K6"/>
    <mergeCell ref="L5:L6"/>
    <mergeCell ref="B2:L2"/>
    <mergeCell ref="J3:L3"/>
    <mergeCell ref="E5:E6"/>
    <mergeCell ref="D5:D6"/>
    <mergeCell ref="G5:G6"/>
    <mergeCell ref="B5:B6"/>
    <mergeCell ref="C5:C6"/>
    <mergeCell ref="F5:F6"/>
    <mergeCell ref="H5:H6"/>
    <mergeCell ref="I5:I6"/>
    <mergeCell ref="J5:J6"/>
  </mergeCells>
  <pageMargins left="0.7" right="0.7" top="0.75" bottom="0.75" header="0.3" footer="0.3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tabSelected="1" workbookViewId="0">
      <selection activeCell="A10" sqref="A10"/>
    </sheetView>
  </sheetViews>
  <sheetFormatPr defaultColWidth="9.140625" defaultRowHeight="18.75" x14ac:dyDescent="0.3"/>
  <cols>
    <col min="1" max="1" width="141.7109375" style="22" customWidth="1"/>
    <col min="2" max="16384" width="9.140625" style="22"/>
  </cols>
  <sheetData>
    <row r="1" spans="1:1" x14ac:dyDescent="0.3">
      <c r="A1" s="21" t="s">
        <v>107</v>
      </c>
    </row>
    <row r="2" spans="1:1" s="26" customFormat="1" ht="33" x14ac:dyDescent="0.25">
      <c r="A2" s="25" t="s">
        <v>108</v>
      </c>
    </row>
    <row r="3" spans="1:1" s="26" customFormat="1" ht="33" x14ac:dyDescent="0.25">
      <c r="A3" s="25" t="s">
        <v>109</v>
      </c>
    </row>
    <row r="4" spans="1:1" s="26" customFormat="1" ht="33" x14ac:dyDescent="0.25">
      <c r="A4" s="25" t="s">
        <v>110</v>
      </c>
    </row>
    <row r="5" spans="1:1" s="26" customFormat="1" ht="33" x14ac:dyDescent="0.25">
      <c r="A5" s="25" t="s">
        <v>111</v>
      </c>
    </row>
    <row r="6" spans="1:1" s="26" customFormat="1" ht="33" x14ac:dyDescent="0.25">
      <c r="A6" s="25" t="s">
        <v>112</v>
      </c>
    </row>
    <row r="7" spans="1:1" s="26" customFormat="1" ht="33" x14ac:dyDescent="0.25">
      <c r="A7" s="25" t="s">
        <v>113</v>
      </c>
    </row>
    <row r="8" spans="1:1" s="26" customFormat="1" ht="16.5" x14ac:dyDescent="0.25">
      <c r="A8" s="27" t="s">
        <v>114</v>
      </c>
    </row>
    <row r="9" spans="1:1" s="26" customFormat="1" ht="16.5" x14ac:dyDescent="0.25">
      <c r="A9" s="27" t="s">
        <v>115</v>
      </c>
    </row>
    <row r="10" spans="1:1" s="26" customFormat="1" ht="33" x14ac:dyDescent="0.25">
      <c r="A10" s="28" t="s">
        <v>291</v>
      </c>
    </row>
    <row r="11" spans="1:1" x14ac:dyDescent="0.3">
      <c r="A11" s="24"/>
    </row>
    <row r="12" spans="1:1" x14ac:dyDescent="0.3">
      <c r="A12" s="23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5"/>
  <sheetViews>
    <sheetView workbookViewId="0">
      <selection sqref="A1:J27"/>
    </sheetView>
  </sheetViews>
  <sheetFormatPr defaultColWidth="9.140625" defaultRowHeight="15" x14ac:dyDescent="0.25"/>
  <cols>
    <col min="1" max="1" width="36.28515625" style="38" customWidth="1"/>
    <col min="2" max="6" width="9.140625" style="38"/>
    <col min="7" max="8" width="10.7109375" style="38" customWidth="1"/>
    <col min="9" max="9" width="9.5703125" style="38" customWidth="1"/>
    <col min="10" max="16384" width="9.140625" style="38"/>
  </cols>
  <sheetData>
    <row r="2" spans="1:10" x14ac:dyDescent="0.25">
      <c r="A2" s="43" t="s">
        <v>151</v>
      </c>
    </row>
    <row r="3" spans="1:10" ht="15.75" x14ac:dyDescent="0.25">
      <c r="A3" s="40"/>
      <c r="B3" s="40"/>
      <c r="C3" s="126" t="s">
        <v>150</v>
      </c>
      <c r="D3" s="126"/>
      <c r="E3" s="126" t="s">
        <v>137</v>
      </c>
      <c r="F3" s="126"/>
      <c r="G3" s="126" t="s">
        <v>138</v>
      </c>
      <c r="H3" s="126"/>
      <c r="I3" s="126" t="s">
        <v>139</v>
      </c>
      <c r="J3" s="126"/>
    </row>
    <row r="4" spans="1:10" ht="15.75" x14ac:dyDescent="0.25">
      <c r="A4" s="40"/>
      <c r="B4" s="40"/>
      <c r="C4" s="41" t="s">
        <v>144</v>
      </c>
      <c r="D4" s="41" t="s">
        <v>145</v>
      </c>
      <c r="E4" s="41" t="s">
        <v>144</v>
      </c>
      <c r="F4" s="41" t="s">
        <v>145</v>
      </c>
      <c r="G4" s="41" t="s">
        <v>144</v>
      </c>
      <c r="H4" s="41" t="s">
        <v>145</v>
      </c>
      <c r="I4" s="41" t="s">
        <v>144</v>
      </c>
      <c r="J4" s="41" t="s">
        <v>145</v>
      </c>
    </row>
    <row r="5" spans="1:10" ht="15.75" x14ac:dyDescent="0.25">
      <c r="A5" s="40" t="s">
        <v>140</v>
      </c>
      <c r="B5" s="40" t="s">
        <v>143</v>
      </c>
      <c r="C5" s="40">
        <f>77*20/100</f>
        <v>15.4</v>
      </c>
      <c r="D5" s="40">
        <f>77*25/100</f>
        <v>19.25</v>
      </c>
      <c r="E5" s="40">
        <f>79*20/100</f>
        <v>15.8</v>
      </c>
      <c r="F5" s="40">
        <f>79*25/100</f>
        <v>19.75</v>
      </c>
      <c r="G5" s="40">
        <f>335*20/100</f>
        <v>67</v>
      </c>
      <c r="H5" s="40">
        <f>335*25/100</f>
        <v>83.75</v>
      </c>
      <c r="I5" s="40">
        <f>2350*20/100</f>
        <v>470</v>
      </c>
      <c r="J5" s="40">
        <f>2350*25/100</f>
        <v>587.5</v>
      </c>
    </row>
    <row r="6" spans="1:10" ht="15.75" x14ac:dyDescent="0.25">
      <c r="A6" s="40" t="s">
        <v>141</v>
      </c>
      <c r="B6" s="40" t="s">
        <v>146</v>
      </c>
      <c r="C6" s="40">
        <f>77*30/100</f>
        <v>23.1</v>
      </c>
      <c r="D6" s="40">
        <f>77*35/100</f>
        <v>26.95</v>
      </c>
      <c r="E6" s="40">
        <f>79*30/100</f>
        <v>23.7</v>
      </c>
      <c r="F6" s="40">
        <f>79*35/100</f>
        <v>27.65</v>
      </c>
      <c r="G6" s="40">
        <f>335*30/100</f>
        <v>100.5</v>
      </c>
      <c r="H6" s="40">
        <f>335*35/100</f>
        <v>117.25</v>
      </c>
      <c r="I6" s="40">
        <f>2350*30/100</f>
        <v>705</v>
      </c>
      <c r="J6" s="40">
        <f>2350*35/100</f>
        <v>822.5</v>
      </c>
    </row>
    <row r="7" spans="1:10" ht="15.75" x14ac:dyDescent="0.25">
      <c r="A7" s="40" t="s">
        <v>142</v>
      </c>
      <c r="B7" s="40" t="s">
        <v>147</v>
      </c>
      <c r="C7" s="40">
        <f>77*10/100</f>
        <v>7.7</v>
      </c>
      <c r="D7" s="40">
        <f>77*15/100</f>
        <v>11.55</v>
      </c>
      <c r="E7" s="40">
        <f>79*10/100</f>
        <v>7.9</v>
      </c>
      <c r="F7" s="40">
        <f>79*15/100</f>
        <v>11.85</v>
      </c>
      <c r="G7" s="40">
        <f>335*10/100</f>
        <v>33.5</v>
      </c>
      <c r="H7" s="40">
        <f>335*15/100</f>
        <v>50.25</v>
      </c>
      <c r="I7" s="40">
        <f>2350*10/100</f>
        <v>235</v>
      </c>
      <c r="J7" s="40">
        <f>2350*15/100</f>
        <v>352.5</v>
      </c>
    </row>
    <row r="8" spans="1:10" ht="15.75" x14ac:dyDescent="0.25">
      <c r="A8" s="40" t="s">
        <v>148</v>
      </c>
      <c r="B8" s="40" t="s">
        <v>149</v>
      </c>
      <c r="C8" s="40">
        <f>SUM(C5:C7)</f>
        <v>46.2</v>
      </c>
      <c r="D8" s="40">
        <f t="shared" ref="D8:J8" si="0">SUM(D5:D7)</f>
        <v>57.75</v>
      </c>
      <c r="E8" s="40">
        <f t="shared" si="0"/>
        <v>47.4</v>
      </c>
      <c r="F8" s="40">
        <f t="shared" si="0"/>
        <v>59.25</v>
      </c>
      <c r="G8" s="40">
        <f t="shared" si="0"/>
        <v>201</v>
      </c>
      <c r="H8" s="40">
        <f t="shared" si="0"/>
        <v>251.25</v>
      </c>
      <c r="I8" s="40">
        <f t="shared" si="0"/>
        <v>1410</v>
      </c>
      <c r="J8" s="40">
        <f t="shared" si="0"/>
        <v>1762.5</v>
      </c>
    </row>
    <row r="9" spans="1:10" x14ac:dyDescent="0.25">
      <c r="C9" s="39"/>
    </row>
    <row r="10" spans="1:10" x14ac:dyDescent="0.25">
      <c r="A10" s="38" t="s">
        <v>152</v>
      </c>
    </row>
    <row r="11" spans="1:10" ht="15.75" x14ac:dyDescent="0.25">
      <c r="A11" s="40"/>
      <c r="B11" s="40"/>
      <c r="C11" s="126" t="s">
        <v>150</v>
      </c>
      <c r="D11" s="126"/>
      <c r="E11" s="126" t="s">
        <v>137</v>
      </c>
      <c r="F11" s="126"/>
      <c r="G11" s="126" t="s">
        <v>138</v>
      </c>
      <c r="H11" s="126"/>
      <c r="I11" s="126" t="s">
        <v>139</v>
      </c>
      <c r="J11" s="126"/>
    </row>
    <row r="12" spans="1:10" ht="15.75" x14ac:dyDescent="0.25">
      <c r="A12" s="40"/>
      <c r="B12" s="40"/>
      <c r="C12" s="42" t="s">
        <v>144</v>
      </c>
      <c r="D12" s="42" t="s">
        <v>145</v>
      </c>
      <c r="E12" s="42" t="s">
        <v>144</v>
      </c>
      <c r="F12" s="42" t="s">
        <v>145</v>
      </c>
      <c r="G12" s="42" t="s">
        <v>144</v>
      </c>
      <c r="H12" s="42" t="s">
        <v>145</v>
      </c>
      <c r="I12" s="42" t="s">
        <v>144</v>
      </c>
      <c r="J12" s="42" t="s">
        <v>145</v>
      </c>
    </row>
    <row r="13" spans="1:10" ht="15.75" x14ac:dyDescent="0.25">
      <c r="A13" s="40" t="s">
        <v>140</v>
      </c>
      <c r="B13" s="40" t="s">
        <v>143</v>
      </c>
      <c r="C13" s="40">
        <f>90*20/100</f>
        <v>18</v>
      </c>
      <c r="D13" s="40">
        <f>90*25/100</f>
        <v>22.5</v>
      </c>
      <c r="E13" s="40">
        <f>92*20/100</f>
        <v>18.399999999999999</v>
      </c>
      <c r="F13" s="40">
        <f>92*25/100</f>
        <v>23</v>
      </c>
      <c r="G13" s="40">
        <f>383*20/100</f>
        <v>76.599999999999994</v>
      </c>
      <c r="H13" s="40">
        <f>383*25/100</f>
        <v>95.75</v>
      </c>
      <c r="I13" s="40">
        <f>2720*20/100</f>
        <v>544</v>
      </c>
      <c r="J13" s="40">
        <f>2350*25/100</f>
        <v>587.5</v>
      </c>
    </row>
    <row r="14" spans="1:10" ht="15.75" x14ac:dyDescent="0.25">
      <c r="A14" s="40" t="s">
        <v>141</v>
      </c>
      <c r="B14" s="40" t="s">
        <v>146</v>
      </c>
      <c r="C14" s="40">
        <f>90*30/100</f>
        <v>27</v>
      </c>
      <c r="D14" s="40">
        <f>90*35/100</f>
        <v>31.5</v>
      </c>
      <c r="E14" s="40">
        <f>92*30/100</f>
        <v>27.6</v>
      </c>
      <c r="F14" s="40">
        <f>92*35/100</f>
        <v>32.200000000000003</v>
      </c>
      <c r="G14" s="40">
        <f>383*30/100</f>
        <v>114.9</v>
      </c>
      <c r="H14" s="40">
        <f>383*35/100</f>
        <v>134.05000000000001</v>
      </c>
      <c r="I14" s="40">
        <f>2720*30/100</f>
        <v>816</v>
      </c>
      <c r="J14" s="40">
        <f>2350*35/100</f>
        <v>822.5</v>
      </c>
    </row>
    <row r="15" spans="1:10" ht="15.75" x14ac:dyDescent="0.25">
      <c r="A15" s="40" t="s">
        <v>142</v>
      </c>
      <c r="B15" s="40" t="s">
        <v>147</v>
      </c>
      <c r="C15" s="40">
        <f>90*10/100</f>
        <v>9</v>
      </c>
      <c r="D15" s="40">
        <f>90*15/100</f>
        <v>13.5</v>
      </c>
      <c r="E15" s="40">
        <f>92*10/100</f>
        <v>9.1999999999999993</v>
      </c>
      <c r="F15" s="40">
        <f>92*15/100</f>
        <v>13.8</v>
      </c>
      <c r="G15" s="40">
        <f>383*10/100</f>
        <v>38.299999999999997</v>
      </c>
      <c r="H15" s="40">
        <f>383*15/100</f>
        <v>57.45</v>
      </c>
      <c r="I15" s="40">
        <f>2720*10/100</f>
        <v>272</v>
      </c>
      <c r="J15" s="40">
        <f>2720*15/100</f>
        <v>408</v>
      </c>
    </row>
    <row r="16" spans="1:10" ht="15.75" x14ac:dyDescent="0.25">
      <c r="A16" s="40" t="s">
        <v>148</v>
      </c>
      <c r="B16" s="40" t="s">
        <v>149</v>
      </c>
      <c r="C16" s="40">
        <f>SUM(C13:C15)</f>
        <v>54</v>
      </c>
      <c r="D16" s="40">
        <f t="shared" ref="D16:J16" si="1">SUM(D13:D15)</f>
        <v>67.5</v>
      </c>
      <c r="E16" s="40">
        <f t="shared" si="1"/>
        <v>55.2</v>
      </c>
      <c r="F16" s="40">
        <f t="shared" si="1"/>
        <v>69</v>
      </c>
      <c r="G16" s="40">
        <f t="shared" si="1"/>
        <v>229.8</v>
      </c>
      <c r="H16" s="40">
        <f t="shared" si="1"/>
        <v>287.25</v>
      </c>
      <c r="I16" s="40">
        <f t="shared" si="1"/>
        <v>1632</v>
      </c>
      <c r="J16" s="40">
        <f t="shared" si="1"/>
        <v>1818</v>
      </c>
    </row>
    <row r="17" spans="1:10" x14ac:dyDescent="0.25">
      <c r="C17" s="38">
        <v>60.42</v>
      </c>
      <c r="E17" s="38">
        <v>63.65</v>
      </c>
      <c r="G17" s="38">
        <v>245.7</v>
      </c>
      <c r="I17" s="38">
        <v>1827.17</v>
      </c>
    </row>
    <row r="20" spans="1:10" ht="83.25" customHeight="1" x14ac:dyDescent="0.25">
      <c r="A20" s="127" t="s">
        <v>153</v>
      </c>
      <c r="B20" s="127"/>
      <c r="C20" s="127"/>
      <c r="D20" s="127"/>
      <c r="E20" s="127"/>
      <c r="F20" s="127"/>
      <c r="G20" s="127"/>
      <c r="H20" s="127"/>
      <c r="I20" s="127"/>
      <c r="J20" s="127"/>
    </row>
    <row r="21" spans="1:10" ht="15.75" x14ac:dyDescent="0.25">
      <c r="A21" s="128"/>
      <c r="B21" s="129"/>
      <c r="C21" s="126" t="s">
        <v>150</v>
      </c>
      <c r="D21" s="126"/>
      <c r="E21" s="126" t="s">
        <v>137</v>
      </c>
      <c r="F21" s="126"/>
      <c r="G21" s="126" t="s">
        <v>138</v>
      </c>
      <c r="H21" s="126"/>
      <c r="I21" s="126" t="s">
        <v>139</v>
      </c>
      <c r="J21" s="126"/>
    </row>
    <row r="22" spans="1:10" ht="15.75" x14ac:dyDescent="0.25">
      <c r="A22" s="126"/>
      <c r="B22" s="126"/>
      <c r="C22" s="42" t="s">
        <v>144</v>
      </c>
      <c r="D22" s="42" t="s">
        <v>145</v>
      </c>
      <c r="E22" s="42" t="s">
        <v>144</v>
      </c>
      <c r="F22" s="42" t="s">
        <v>145</v>
      </c>
      <c r="G22" s="42" t="s">
        <v>144</v>
      </c>
      <c r="H22" s="42" t="s">
        <v>145</v>
      </c>
      <c r="I22" s="42" t="s">
        <v>144</v>
      </c>
      <c r="J22" s="42" t="s">
        <v>145</v>
      </c>
    </row>
    <row r="23" spans="1:10" ht="45" customHeight="1" x14ac:dyDescent="0.25">
      <c r="A23" s="131" t="s">
        <v>155</v>
      </c>
      <c r="B23" s="131"/>
      <c r="C23" s="44">
        <v>46.2</v>
      </c>
      <c r="D23" s="44">
        <v>57.75</v>
      </c>
      <c r="E23" s="44">
        <v>47.4</v>
      </c>
      <c r="F23" s="44">
        <v>59.25</v>
      </c>
      <c r="G23" s="44">
        <v>201</v>
      </c>
      <c r="H23" s="44">
        <v>251.25</v>
      </c>
      <c r="I23" s="44">
        <v>1410</v>
      </c>
      <c r="J23" s="44">
        <v>1762.5</v>
      </c>
    </row>
    <row r="24" spans="1:10" ht="45" customHeight="1" x14ac:dyDescent="0.25">
      <c r="A24" s="131" t="s">
        <v>156</v>
      </c>
      <c r="B24" s="131"/>
      <c r="C24" s="44">
        <v>54</v>
      </c>
      <c r="D24" s="44">
        <v>67.5</v>
      </c>
      <c r="E24" s="44">
        <v>55.2</v>
      </c>
      <c r="F24" s="44">
        <v>69</v>
      </c>
      <c r="G24" s="44">
        <v>229.8</v>
      </c>
      <c r="H24" s="44">
        <v>287.25</v>
      </c>
      <c r="I24" s="44">
        <v>1632</v>
      </c>
      <c r="J24" s="44">
        <v>1818</v>
      </c>
    </row>
    <row r="25" spans="1:10" ht="45" customHeight="1" x14ac:dyDescent="0.25">
      <c r="A25" s="131" t="s">
        <v>154</v>
      </c>
      <c r="B25" s="131"/>
      <c r="C25" s="130">
        <v>60.42</v>
      </c>
      <c r="D25" s="130"/>
      <c r="E25" s="130">
        <v>63.65</v>
      </c>
      <c r="F25" s="130"/>
      <c r="G25" s="130">
        <v>245.7</v>
      </c>
      <c r="H25" s="130"/>
      <c r="I25" s="130">
        <v>1827.17</v>
      </c>
      <c r="J25" s="130"/>
    </row>
  </sheetData>
  <mergeCells count="22">
    <mergeCell ref="E25:F25"/>
    <mergeCell ref="G25:H25"/>
    <mergeCell ref="I25:J25"/>
    <mergeCell ref="A22:B22"/>
    <mergeCell ref="A23:B23"/>
    <mergeCell ref="A24:B24"/>
    <mergeCell ref="A25:B25"/>
    <mergeCell ref="C25:D25"/>
    <mergeCell ref="A20:J20"/>
    <mergeCell ref="C21:D21"/>
    <mergeCell ref="E21:F21"/>
    <mergeCell ref="G21:H21"/>
    <mergeCell ref="I21:J21"/>
    <mergeCell ref="A21:B21"/>
    <mergeCell ref="G3:H3"/>
    <mergeCell ref="E3:F3"/>
    <mergeCell ref="C3:D3"/>
    <mergeCell ref="I3:J3"/>
    <mergeCell ref="C11:D11"/>
    <mergeCell ref="E11:F11"/>
    <mergeCell ref="G11:H11"/>
    <mergeCell ref="I11:J11"/>
  </mergeCells>
  <pageMargins left="0.7" right="0.7" top="0.75" bottom="0.75" header="0.3" footer="0.3"/>
  <pageSetup paperSize="9" scale="9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титул</vt:lpstr>
      <vt:lpstr>на выход</vt:lpstr>
      <vt:lpstr>сводки БЖУ</vt:lpstr>
      <vt:lpstr>сводки по продуктам</vt:lpstr>
      <vt:lpstr>библиография</vt:lpstr>
      <vt:lpstr>Лист1</vt:lpstr>
      <vt:lpstr>'на выход'!Область_печати</vt:lpstr>
      <vt:lpstr>титул!Область_печати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</dc:creator>
  <cp:lastModifiedBy>Antonova</cp:lastModifiedBy>
  <cp:lastPrinted>2024-02-29T14:00:11Z</cp:lastPrinted>
  <dcterms:created xsi:type="dcterms:W3CDTF">2020-10-25T16:40:18Z</dcterms:created>
  <dcterms:modified xsi:type="dcterms:W3CDTF">2024-02-29T14:14:40Z</dcterms:modified>
</cp:coreProperties>
</file>